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fileSharing readOnlyRecommended="1"/>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7-2028/"/>
    </mc:Choice>
  </mc:AlternateContent>
  <xr:revisionPtr revIDLastSave="2" documentId="13_ncr:1_{5E9D44D2-BABA-43D5-B907-9CC44A0A40C0}" xr6:coauthVersionLast="47" xr6:coauthVersionMax="47" xr10:uidLastSave="{715F321B-CBF4-4F3F-ADE6-EED562F290A2}"/>
  <workbookProtection lockStructure="1"/>
  <bookViews>
    <workbookView xWindow="-110" yWindow="-110" windowWidth="19420" windowHeight="10300" tabRatio="862"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charges'!$A$10:$P$12</definedName>
    <definedName name="_xlnm._FilterDatabase" localSheetId="3" hidden="1">'Annex 2a Import'!$A$4:$H$6</definedName>
    <definedName name="_xlnm._FilterDatabase" localSheetId="4" hidden="1">'Annex 2b Export'!$A$4:$H$6</definedName>
    <definedName name="_xlnm._FilterDatabase" localSheetId="6" hidden="1">'Annex 4 LDNO charges'!$A$13:$J$203</definedName>
    <definedName name="_xlnm._FilterDatabase" localSheetId="10" hidden="1">'Nodal prices'!$A$3:$D$5</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charges'!$A$2:$P$12</definedName>
    <definedName name="_xlnm.Print_Area" localSheetId="3">'Annex 2a Import'!$A$2:$H$6</definedName>
    <definedName name="_xlnm.Print_Area" localSheetId="4">'Annex 2b Export'!$A$2:$H$6</definedName>
    <definedName name="_xlnm.Print_Area" localSheetId="5">'Annex 3 Preserved charges'!$A$3:$J$22</definedName>
    <definedName name="_xlnm.Print_Area" localSheetId="6">'Annex 4 LDNO charges'!$A$2:$J$203</definedName>
    <definedName name="_xlnm.Print_Area" localSheetId="7">'Annex 5 LLFs'!$A$2:$F$40</definedName>
    <definedName name="_xlnm.Print_Area" localSheetId="8">'Annex 6 New or Amended EHV'!$A$3:$Q$13</definedName>
    <definedName name="_xlnm.Print_Area" localSheetId="9">'Annex 7 Pass-Through Costs'!$A$2:$E$164</definedName>
    <definedName name="_xlnm.Print_Area" localSheetId="10">'Nodal prices'!$A$2:$D$5</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EHV'!$5:$6</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charges'!$A$2:$I$12</definedName>
    <definedName name="Z_5032A364_B81A_48DA_88DA_AB3B86B47EE9_.wvu.PrintArea" localSheetId="5" hidden="1">'Annex 3 Preserved charges'!$A$3:$J$22</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EHV'!$A$1:$P$13</definedName>
    <definedName name="Z_5032A364_B81A_48DA_88DA_AB3B86B47EE9_.wvu.PrintArea" localSheetId="9" hidden="1">'Annex 7 Pass-Through Costs'!$A$2:$D$5</definedName>
    <definedName name="Z_5032A364_B81A_48DA_88DA_AB3B86B47EE9_.wvu.PrintArea" localSheetId="10" hidden="1">'Nodal prices'!$A$2:$D$5</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EHV'!$5:$6</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4" l="1"/>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0" i="8"/>
  <c r="A5" i="8"/>
  <c r="A3" i="6"/>
  <c r="A2" i="5"/>
  <c r="A3" i="4" l="1"/>
  <c r="A2" i="2" l="1"/>
  <c r="G10" i="15" s="1"/>
  <c r="I10" i="15" l="1"/>
  <c r="H10" i="15"/>
  <c r="B11" i="1"/>
  <c r="B9" i="1"/>
  <c r="H17" i="15" l="1"/>
  <c r="R9" i="15"/>
  <c r="S9" i="15"/>
  <c r="T9" i="15"/>
  <c r="Q9" i="15"/>
  <c r="N9" i="15"/>
  <c r="O9" i="15"/>
  <c r="P9" i="15"/>
  <c r="M9" i="15"/>
  <c r="Q6" i="8" l="1"/>
  <c r="K6" i="8"/>
  <c r="L6" i="8"/>
  <c r="M6" i="8"/>
  <c r="N6" i="8"/>
  <c r="O6" i="8"/>
  <c r="P6" i="8"/>
  <c r="J6" i="8"/>
  <c r="F4" i="14"/>
  <c r="G4" i="14"/>
  <c r="H4" i="14"/>
  <c r="E4" i="14"/>
  <c r="F4" i="13"/>
  <c r="G4" i="13"/>
  <c r="H4" i="13"/>
  <c r="E4" i="13"/>
  <c r="N10" i="15" l="1"/>
  <c r="C14" i="15" l="1"/>
  <c r="A5" i="14" a="1"/>
  <c r="A5" i="14" s="1"/>
  <c r="A5" i="13" a="1"/>
  <c r="A5" i="13" s="1"/>
  <c r="D5" i="14" l="1"/>
  <c r="A6" i="14" a="1"/>
  <c r="A6" i="14" s="1"/>
  <c r="B5" i="14"/>
  <c r="D5" i="13"/>
  <c r="B5" i="13"/>
  <c r="A6" i="13" a="1"/>
  <c r="A6" i="13" s="1"/>
  <c r="D6" i="14" l="1"/>
  <c r="B6" i="14"/>
  <c r="B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S17" i="15" l="1"/>
  <c r="T18" i="15"/>
  <c r="R17" i="15"/>
  <c r="P18" i="15"/>
  <c r="M21" i="15"/>
  <c r="T17" i="15"/>
  <c r="M18" i="15"/>
  <c r="Q18" i="15"/>
  <c r="N18" i="15"/>
  <c r="S18" i="15"/>
  <c r="O18" i="15"/>
  <c r="R18" i="15"/>
  <c r="N21" i="15" l="1"/>
  <c r="M22" i="15"/>
  <c r="N22" i="15"/>
  <c r="E10" i="15"/>
  <c r="C10" i="15"/>
  <c r="C17" i="15" s="1"/>
  <c r="F10" i="15"/>
  <c r="D10" i="15"/>
  <c r="C18" i="15" l="1"/>
  <c r="G17" i="15"/>
  <c r="G18" i="15"/>
  <c r="D17" i="15"/>
  <c r="D18" i="15"/>
  <c r="E18" i="15"/>
  <c r="E17" i="15"/>
  <c r="F17" i="15"/>
  <c r="F18" i="15"/>
  <c r="I17" i="15"/>
  <c r="I18" i="15"/>
  <c r="C21" i="15" l="1"/>
  <c r="C22" i="15"/>
  <c r="C6" i="14" l="1"/>
  <c r="H5" i="13"/>
  <c r="G5" i="13"/>
  <c r="G5" i="14"/>
  <c r="H5" i="14"/>
  <c r="F6" i="13"/>
  <c r="E6" i="13" l="1"/>
  <c r="H6" i="14"/>
  <c r="F5" i="13"/>
  <c r="H6" i="13"/>
  <c r="F6" i="14"/>
  <c r="F5" i="14"/>
  <c r="E5" i="13"/>
  <c r="G6" i="14"/>
  <c r="E6" i="14"/>
  <c r="E5" i="14"/>
  <c r="G6" i="13"/>
  <c r="C6" i="13"/>
  <c r="C5" i="13"/>
  <c r="C5" i="14"/>
</calcChain>
</file>

<file path=xl/sharedStrings.xml><?xml version="1.0" encoding="utf-8"?>
<sst xmlns="http://schemas.openxmlformats.org/spreadsheetml/2006/main" count="2682" uniqueCount="839">
  <si>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</si>
  <si>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</si>
  <si>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</si>
  <si>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</si>
  <si>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</si>
  <si>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</si>
  <si>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</si>
  <si>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</si>
  <si>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</si>
  <si>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</si>
  <si>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</si>
  <si>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</si>
  <si>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</si>
  <si>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</si>
  <si>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</si>
  <si>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</si>
  <si>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</si>
  <si>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</si>
  <si>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</si>
  <si>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</si>
  <si>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</si>
  <si>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</si>
  <si>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</si>
  <si>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</si>
  <si>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</si>
  <si>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</si>
  <si>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</si>
  <si>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</si>
  <si>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</si>
  <si>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</si>
  <si>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</si>
  <si>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</si>
  <si>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</si>
  <si>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</si>
  <si>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</si>
  <si>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</si>
  <si>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</si>
  <si>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</si>
  <si>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</si>
  <si>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</si>
  <si>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</si>
  <si>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</si>
  <si>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</si>
  <si>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</si>
  <si>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</si>
  <si>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</si>
  <si>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</si>
  <si>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</si>
  <si>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</si>
  <si>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</si>
  <si>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</si>
  <si>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</si>
  <si>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</si>
  <si>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</si>
  <si>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</si>
  <si>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</si>
  <si>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</si>
  <si>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</si>
  <si>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</si>
  <si>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</si>
  <si>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</si>
  <si>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</si>
  <si>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</si>
  <si>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</si>
  <si>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</si>
  <si>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</si>
  <si>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</si>
  <si>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</si>
  <si>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</si>
  <si>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</si>
  <si>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</si>
  <si>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</si>
  <si>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</si>
  <si>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</si>
  <si>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</si>
  <si>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</si>
  <si>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</si>
  <si>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</si>
  <si>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</si>
  <si>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</si>
  <si>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</si>
  <si>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</si>
  <si>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</si>
  <si>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</si>
  <si>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</si>
  <si>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</si>
  <si>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</si>
  <si>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</si>
  <si>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</si>
  <si>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</si>
  <si>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</si>
  <si>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</si>
  <si>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</si>
  <si>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</si>
  <si>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</si>
  <si>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</si>
  <si>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</si>
  <si>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</si>
  <si>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</si>
  <si>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</si>
  <si>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</si>
  <si>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</si>
  <si>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</si>
  <si>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</si>
  <si>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</si>
  <si>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</si>
  <si>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</si>
  <si>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</si>
  <si>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</si>
  <si>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</si>
  <si>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</si>
  <si>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</si>
  <si>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</si>
  <si>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</si>
  <si>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</si>
  <si>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</si>
  <si>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</si>
  <si>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</si>
  <si>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</si>
  <si>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</si>
  <si>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</si>
  <si>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</si>
  <si>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</si>
  <si>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</si>
  <si>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</si>
  <si>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</si>
  <si>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</si>
  <si>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</si>
  <si>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</si>
  <si>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</si>
  <si>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</si>
  <si>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</si>
  <si>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</si>
  <si>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</si>
  <si>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</si>
  <si>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</si>
  <si>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</si>
  <si>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</si>
  <si>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</si>
  <si>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</si>
  <si>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</si>
  <si>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</si>
  <si>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</si>
  <si>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</si>
  <si>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</si>
  <si>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</si>
  <si>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</si>
  <si>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</si>
  <si>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</si>
  <si>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</si>
  <si>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</si>
  <si>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</si>
  <si>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</si>
  <si>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</si>
  <si>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</si>
  <si>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</si>
  <si>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</si>
  <si>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</si>
  <si>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</si>
  <si>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</si>
  <si>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</si>
  <si>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</si>
  <si>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</si>
  <si>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</si>
  <si>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</si>
  <si>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</si>
  <si>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</si>
  <si>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</si>
  <si>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</si>
  <si>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</si>
  <si>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</si>
  <si>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</si>
  <si>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</si>
  <si>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</si>
  <si>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</si>
  <si>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</si>
  <si>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</si>
  <si>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</si>
  <si>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</si>
  <si>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</si>
  <si>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</si>
  <si>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</si>
  <si>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</si>
  <si>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</si>
  <si>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</si>
  <si>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</si>
  <si>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</si>
  <si>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</si>
  <si>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</si>
  <si>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</si>
  <si>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</si>
  <si>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</si>
  <si>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</si>
  <si>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</si>
  <si>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</si>
  <si>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</si>
  <si>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</si>
  <si>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</si>
  <si>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</si>
  <si>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</si>
  <si>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</si>
  <si>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</si>
  <si>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</si>
  <si>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</si>
  <si>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</si>
  <si>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</si>
  <si>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</si>
  <si>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</si>
  <si>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</si>
  <si>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</si>
  <si>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</si>
  <si>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</si>
  <si>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</si>
  <si>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</si>
  <si>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</si>
  <si>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</si>
  <si>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</si>
  <si>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</si>
  <si>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</si>
  <si>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</si>
  <si>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</si>
  <si>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</si>
  <si>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</si>
  <si>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</si>
  <si>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</si>
  <si>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</si>
  <si>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</si>
  <si>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</si>
  <si>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</si>
  <si>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</si>
  <si>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</si>
  <si>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</si>
  <si>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</si>
  <si>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</si>
  <si>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</si>
  <si>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</si>
  <si>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</si>
  <si>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</si>
  <si>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</si>
  <si>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</si>
  <si>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</si>
  <si>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</si>
  <si>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</si>
  <si>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</si>
  <si>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</si>
  <si>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</si>
  <si>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</si>
  <si>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</si>
  <si>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</si>
  <si>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</si>
  <si>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</si>
  <si>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</si>
  <si>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</si>
  <si>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</si>
  <si>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</si>
  <si>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</si>
  <si>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</si>
  <si>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</si>
  <si>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</si>
  <si>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</si>
  <si>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</si>
  <si>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</si>
  <si>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</si>
  <si>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</si>
  <si>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</si>
  <si>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</si>
  <si>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</si>
  <si>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</si>
  <si>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</si>
  <si>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</si>
  <si>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</si>
  <si>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</si>
  <si>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</si>
  <si>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</si>
  <si>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</si>
  <si>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</si>
  <si>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</si>
  <si>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</si>
  <si>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</si>
  <si>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</si>
  <si>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</si>
  <si>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</si>
  <si>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</si>
  <si>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</si>
  <si>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</si>
  <si>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</si>
  <si>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</si>
  <si>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</si>
  <si>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</si>
  <si>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</si>
  <si>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</si>
  <si>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</si>
  <si>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</si>
  <si>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</si>
  <si>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</si>
  <si>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</si>
  <si>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</si>
  <si>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</si>
  <si>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</si>
  <si>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</si>
  <si>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</si>
  <si>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</si>
  <si>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</si>
  <si>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</si>
  <si>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</si>
  <si>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</si>
  <si>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</si>
  <si>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</si>
  <si>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</si>
  <si>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</si>
  <si>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</si>
  <si>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</si>
  <si>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</si>
  <si>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</si>
  <si>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</si>
  <si>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</si>
  <si>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</si>
  <si>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</si>
  <si>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</si>
  <si>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</si>
  <si>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</si>
  <si>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</si>
  <si>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</si>
  <si>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</si>
  <si>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</si>
  <si>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</si>
  <si>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</si>
  <si>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</si>
  <si>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</si>
  <si>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</si>
  <si>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</si>
  <si>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</si>
  <si>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</si>
  <si>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</si>
  <si>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</si>
  <si>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</si>
  <si>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</si>
  <si>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</si>
  <si>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</si>
  <si>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</si>
  <si>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</si>
  <si>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</si>
  <si>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</si>
  <si>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</si>
  <si>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</si>
  <si>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</si>
  <si>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</si>
  <si>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</si>
  <si>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</si>
  <si>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</si>
  <si>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</si>
  <si>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</si>
  <si>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</si>
  <si>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</si>
  <si>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</si>
  <si>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</si>
  <si>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</si>
  <si>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</si>
  <si>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</si>
  <si>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</si>
  <si>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</si>
  <si>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</si>
  <si>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</si>
  <si>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</si>
  <si>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</si>
  <si>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</si>
  <si>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</si>
  <si>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</si>
  <si>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</si>
  <si>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</si>
  <si>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</si>
  <si>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</si>
  <si>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</si>
  <si>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</si>
  <si>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</si>
  <si>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</si>
  <si>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</si>
  <si>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</si>
  <si>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</si>
  <si>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</si>
  <si>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</si>
  <si>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</si>
  <si>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</si>
  <si>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</si>
  <si>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</si>
  <si>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</si>
  <si>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</si>
  <si>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</si>
  <si>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</si>
  <si>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</si>
  <si>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</si>
  <si>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</si>
  <si>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</si>
  <si>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</si>
  <si>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</si>
  <si>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</si>
  <si>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</si>
  <si>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</si>
  <si>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</si>
  <si>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</si>
  <si>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</si>
  <si>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</si>
  <si>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</si>
  <si>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</si>
  <si>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</si>
  <si>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</si>
  <si>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</si>
  <si>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</si>
  <si>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</si>
  <si>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</si>
  <si>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</si>
  <si>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</si>
  <si>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</si>
  <si>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</si>
  <si>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</si>
  <si>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</si>
  <si>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</si>
  <si>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</si>
  <si>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</si>
  <si>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</si>
  <si>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</si>
  <si>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</si>
  <si>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</si>
  <si>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</si>
  <si>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</si>
  <si>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</si>
  <si>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</si>
  <si>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</si>
  <si>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</si>
  <si>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</si>
  <si>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</si>
  <si>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</si>
  <si>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</si>
  <si>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</si>
  <si>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</si>
  <si>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</si>
  <si>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</si>
  <si>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</si>
  <si>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</si>
  <si>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</si>
  <si>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</si>
  <si>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</si>
  <si>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</si>
  <si>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</si>
  <si>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</si>
  <si>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</si>
  <si>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</si>
  <si>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</si>
  <si>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</si>
  <si>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</si>
  <si>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</si>
  <si>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</si>
  <si>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</si>
  <si>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</si>
  <si>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</si>
  <si>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</si>
  <si>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</si>
  <si>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</si>
  <si>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</si>
  <si>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</si>
  <si>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</si>
  <si>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</si>
  <si>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</si>
  <si>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</si>
  <si>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</si>
  <si>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</si>
  <si>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</si>
  <si>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</si>
  <si>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</si>
  <si>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</si>
  <si>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</si>
  <si>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</si>
  <si>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</si>
  <si>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</si>
  <si>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</si>
  <si>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</si>
  <si>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</si>
  <si>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</si>
  <si>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</si>
  <si>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</si>
  <si>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</si>
  <si>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</si>
  <si>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</si>
  <si>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</si>
  <si>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</si>
  <si>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</si>
  <si>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</si>
  <si>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</si>
  <si>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</si>
  <si>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</si>
  <si>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</si>
  <si>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</si>
  <si>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</si>
  <si>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</si>
  <si>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</si>
  <si>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</si>
  <si>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</si>
  <si>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</si>
  <si>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</si>
  <si>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</si>
  <si>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</si>
  <si>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</si>
  <si>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</si>
  <si>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</si>
  <si>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</si>
  <si>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</si>
  <si>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</si>
  <si>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</si>
  <si>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</si>
  <si>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</si>
  <si>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</si>
  <si>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</si>
  <si>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</si>
  <si>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</si>
  <si>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</si>
  <si>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</si>
  <si>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</si>
  <si>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</si>
  <si>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</si>
  <si>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</si>
  <si>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</si>
  <si>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</si>
  <si>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</si>
  <si>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</si>
  <si>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</si>
  <si>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</si>
  <si>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</si>
  <si>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</si>
  <si>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</si>
  <si>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</si>
  <si>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</si>
  <si>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</si>
  <si>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</si>
  <si>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</si>
  <si>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</si>
  <si>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</si>
  <si>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</si>
  <si>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</si>
  <si>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</si>
  <si>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</si>
  <si>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</si>
  <si>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</si>
  <si>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</si>
  <si>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</si>
  <si>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</si>
  <si>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</si>
  <si>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</si>
  <si>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</si>
  <si>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</si>
  <si>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</si>
  <si>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</si>
  <si>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</si>
  <si>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</si>
  <si>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</si>
  <si>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</si>
  <si>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</si>
  <si>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</si>
  <si>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</si>
  <si>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</si>
  <si>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</si>
  <si>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</si>
  <si>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</si>
  <si>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</si>
  <si>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</si>
  <si>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</si>
  <si>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</si>
  <si>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</si>
  <si>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</si>
  <si>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</si>
  <si>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</si>
  <si>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</si>
  <si>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</si>
  <si>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</si>
  <si>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</si>
  <si>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</si>
  <si>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</si>
  <si>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</si>
  <si>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</si>
  <si>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</si>
  <si>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</si>
  <si>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</si>
  <si>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</si>
  <si>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</si>
  <si>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</si>
  <si>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</si>
  <si>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</si>
  <si>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</si>
  <si>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</si>
  <si>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</si>
  <si>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</si>
  <si>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</si>
  <si>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</si>
  <si>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</si>
  <si>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</si>
  <si>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</si>
  <si>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</si>
  <si>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</si>
  <si>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</si>
  <si>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</si>
  <si>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</si>
  <si>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</si>
  <si>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</si>
  <si>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</si>
  <si>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</si>
  <si>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</si>
  <si>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</si>
  <si>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</si>
  <si>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</si>
  <si>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</si>
  <si>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</si>
  <si>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</si>
  <si>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</si>
  <si>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</si>
  <si>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</si>
  <si>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</si>
  <si>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</si>
  <si>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</si>
  <si>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</si>
  <si>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</si>
  <si>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</si>
  <si>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</si>
  <si>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</si>
  <si>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</si>
  <si>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</si>
  <si>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</si>
  <si>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</si>
  <si>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</si>
  <si>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</si>
  <si>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</si>
  <si>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</si>
  <si>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</si>
  <si>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</si>
  <si>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</si>
  <si>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</si>
  <si>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</si>
  <si>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</si>
  <si>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</si>
  <si>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</si>
  <si>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</si>
  <si>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</si>
  <si>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</si>
  <si>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</si>
  <si>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</si>
  <si>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</si>
  <si>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</si>
  <si>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</si>
  <si>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</si>
  <si>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</si>
  <si>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</si>
  <si>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</si>
  <si>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</si>
  <si>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</si>
  <si>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</si>
  <si>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</si>
  <si>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</si>
  <si>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</si>
  <si>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</si>
  <si>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</si>
  <si>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</si>
  <si>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</si>
  <si>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</si>
  <si>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</si>
  <si>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</si>
  <si>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</si>
  <si>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</si>
  <si>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</si>
  <si>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</si>
  <si>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</si>
  <si>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</si>
  <si>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</si>
  <si>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</si>
  <si>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</si>
  <si>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</si>
  <si>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</si>
  <si>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</si>
  <si>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</si>
  <si>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</si>
  <si>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</si>
  <si>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</si>
  <si>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</si>
  <si>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</si>
  <si>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</si>
  <si>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</si>
  <si>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</si>
  <si>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</si>
  <si>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</si>
  <si>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</si>
  <si>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</si>
  <si>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</si>
  <si>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</si>
  <si>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</si>
  <si>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</si>
  <si>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</si>
  <si>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</si>
  <si>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</si>
  <si>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17:00 to 19:30</t>
  </si>
  <si>
    <t>07:30 to 17:00
19:30 to 22:00</t>
  </si>
  <si>
    <t>00:00 to 07:30
22:00 to 24:00</t>
  </si>
  <si>
    <t>12:00 to 13:00
16:00 to 21:00</t>
  </si>
  <si>
    <t>00:00 to 12:00
13:00 to 16:00 
21:00 to 24:00</t>
  </si>
  <si>
    <t>07:30 to 22:00</t>
  </si>
  <si>
    <t>00:00 to 12:00
13:00 to 16:00
21:00 to 24:00</t>
  </si>
  <si>
    <t>Monday to Friday 
(Including Bank Holidays)
Nov to Feb Inclusive (excluding 22nd Dec to 4th Jan inclusive)</t>
  </si>
  <si>
    <t>Monday to Friday 
(Including Bank Holidays)
Mar to Oct Inclusive (plus 22nd Dec to 4th Jan inclusive)</t>
  </si>
  <si>
    <t>17:00 - 19:30</t>
  </si>
  <si>
    <t>Monday to Friday 
(Including Bank Holidays) Nov to Feb Inclusive (excluding 22nd Dec to
4th Jan inclusive)</t>
  </si>
  <si>
    <t>Monday to Friday 
(Including Bank Holidays) Mar to Oct Inclusive (plus 22nd Dec to
4th Jan inclusive)</t>
  </si>
  <si>
    <t>Monday to Friday 
Mar to Oct</t>
  </si>
  <si>
    <t>00:30 - 07:30</t>
  </si>
  <si>
    <t>00:00 - 00:30
07:30 - 24:00</t>
  </si>
  <si>
    <t>Monday to Friday 
Nov to Feb</t>
  </si>
  <si>
    <t>16:00 – 19:00</t>
  </si>
  <si>
    <t>07:30 – 16:00</t>
  </si>
  <si>
    <t>00:00 - 00:30
19:00 - 24:00</t>
  </si>
  <si>
    <t>132kV connected</t>
  </si>
  <si>
    <t>132/EHV connected</t>
  </si>
  <si>
    <t>132/HV connected</t>
  </si>
  <si>
    <t>EHV connected</t>
  </si>
  <si>
    <t>High Voltage Substation</t>
  </si>
  <si>
    <t>High Voltage Network</t>
  </si>
  <si>
    <t>Low Voltage Substation</t>
  </si>
  <si>
    <t>Low Voltage Network</t>
  </si>
  <si>
    <t/>
  </si>
  <si>
    <t>Monday to Friday 
(Including Bank Holidays)
November to February Inclusive
(excluding 22nd Dec to 4th Jan inclusive)</t>
  </si>
  <si>
    <t>LLFC/DUoS Tariff Id</t>
  </si>
  <si>
    <t>Open LLFC/DUoS Tariff Id</t>
  </si>
  <si>
    <t>Closed LLFC/DUoS Tariff Id</t>
  </si>
  <si>
    <t>Open LLFCs / LDNO unique billing identifier / DUoS Tariff Id</t>
  </si>
  <si>
    <t>2027/28</t>
  </si>
  <si>
    <t>1 April 2027</t>
  </si>
  <si>
    <t>We currently do not have any Preserved/Additional LLFC Classes.</t>
  </si>
  <si>
    <t>Annex 6 - New Designated EHV Properties. Addendum to Schedule of Charges for use of the Distribution System by
Designated EHV Properties (including LDNOs with Designated EHV Properties/end-users).</t>
  </si>
  <si>
    <t>K01,K02,K03</t>
  </si>
  <si>
    <t>K04,K05,K06</t>
  </si>
  <si>
    <t>K07,K08,K09</t>
  </si>
  <si>
    <t>K10,K11,K12</t>
  </si>
  <si>
    <t>K13,K14,K15</t>
  </si>
  <si>
    <t>K16,K17,K18</t>
  </si>
  <si>
    <t>K19,K20,K21</t>
  </si>
  <si>
    <t>K22,K23,K24</t>
  </si>
  <si>
    <t>K25,K26,K27</t>
  </si>
  <si>
    <t>K28,K29,K30</t>
  </si>
  <si>
    <t>K31,K32,K33</t>
  </si>
  <si>
    <t>K34,K35,K36</t>
  </si>
  <si>
    <t>K37,K38,K39</t>
  </si>
  <si>
    <t>K40,K41</t>
  </si>
  <si>
    <t>K42,K43</t>
  </si>
  <si>
    <t>K44,K45</t>
  </si>
  <si>
    <t>K46,K47</t>
  </si>
  <si>
    <t>K48,K49</t>
  </si>
  <si>
    <t>K50,K51</t>
  </si>
  <si>
    <t>K52,K53</t>
  </si>
  <si>
    <t>K54,K55</t>
  </si>
  <si>
    <t>K56,K57</t>
  </si>
  <si>
    <t>K58,K59</t>
  </si>
  <si>
    <t>K60,K61,K62</t>
  </si>
  <si>
    <t>K63,K64,K65</t>
  </si>
  <si>
    <t>K66,K67</t>
  </si>
  <si>
    <t>K68,K69,K70</t>
  </si>
  <si>
    <t>K71,K72,K73</t>
  </si>
  <si>
    <t>K74,K75</t>
  </si>
  <si>
    <t>K76,K77</t>
  </si>
  <si>
    <t>K78,K79</t>
  </si>
  <si>
    <t>K80,K81</t>
  </si>
  <si>
    <t>K01</t>
  </si>
  <si>
    <t>K04</t>
  </si>
  <si>
    <t>K07</t>
  </si>
  <si>
    <t>K10</t>
  </si>
  <si>
    <t>K13</t>
  </si>
  <si>
    <t>K16</t>
  </si>
  <si>
    <t>K19</t>
  </si>
  <si>
    <t>K22</t>
  </si>
  <si>
    <t>K25</t>
  </si>
  <si>
    <t>K28</t>
  </si>
  <si>
    <t>K31</t>
  </si>
  <si>
    <t>K34</t>
  </si>
  <si>
    <t>K37</t>
  </si>
  <si>
    <t>K60</t>
  </si>
  <si>
    <t>K63</t>
  </si>
  <si>
    <t>K68</t>
  </si>
  <si>
    <t>K02</t>
  </si>
  <si>
    <t>K05</t>
  </si>
  <si>
    <t>K08</t>
  </si>
  <si>
    <t>K11</t>
  </si>
  <si>
    <t>K14</t>
  </si>
  <si>
    <t>K17</t>
  </si>
  <si>
    <t>K20</t>
  </si>
  <si>
    <t>K23</t>
  </si>
  <si>
    <t>K26</t>
  </si>
  <si>
    <t>K29</t>
  </si>
  <si>
    <t>K32</t>
  </si>
  <si>
    <t>K35</t>
  </si>
  <si>
    <t>K38</t>
  </si>
  <si>
    <t>K40</t>
  </si>
  <si>
    <t>K42</t>
  </si>
  <si>
    <t>K44</t>
  </si>
  <si>
    <t>K46</t>
  </si>
  <si>
    <t>K48</t>
  </si>
  <si>
    <t>K50</t>
  </si>
  <si>
    <t>K52</t>
  </si>
  <si>
    <t>K54</t>
  </si>
  <si>
    <t>K56</t>
  </si>
  <si>
    <t>K58</t>
  </si>
  <si>
    <t>K61</t>
  </si>
  <si>
    <t>K64</t>
  </si>
  <si>
    <t>K66</t>
  </si>
  <si>
    <t>K69</t>
  </si>
  <si>
    <t>K74</t>
  </si>
  <si>
    <t>K78</t>
  </si>
  <si>
    <t>K03</t>
  </si>
  <si>
    <t>K06</t>
  </si>
  <si>
    <t>K09</t>
  </si>
  <si>
    <t>K12</t>
  </si>
  <si>
    <t>K15</t>
  </si>
  <si>
    <t>K18</t>
  </si>
  <si>
    <t>K21</t>
  </si>
  <si>
    <t>K24</t>
  </si>
  <si>
    <t>K27</t>
  </si>
  <si>
    <t>K30</t>
  </si>
  <si>
    <t>K33</t>
  </si>
  <si>
    <t>K36</t>
  </si>
  <si>
    <t>K39</t>
  </si>
  <si>
    <t>K41</t>
  </si>
  <si>
    <t>K43</t>
  </si>
  <si>
    <t>K45</t>
  </si>
  <si>
    <t>K47</t>
  </si>
  <si>
    <t>K49</t>
  </si>
  <si>
    <t>K51</t>
  </si>
  <si>
    <t>K53</t>
  </si>
  <si>
    <t>K55</t>
  </si>
  <si>
    <t>K57</t>
  </si>
  <si>
    <t>K59</t>
  </si>
  <si>
    <t>K62</t>
  </si>
  <si>
    <t>K65</t>
  </si>
  <si>
    <t>K67</t>
  </si>
  <si>
    <t>K70</t>
  </si>
  <si>
    <t>K75</t>
  </si>
  <si>
    <t>K79</t>
  </si>
  <si>
    <t>Green Generation Energy Networks Cymru Limited - GSP_K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</si>
</sst>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s>
  <fonts count="37"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
      <sz val="11"/>
      <color theme="1"/>
      <name val="Arial"/>
      <family val="2"/>
    </font>
    <font>
      <sz val="22"/>
      <color theme="1"/>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9">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1" fontId="6" fillId="9" borderId="1" xfId="6" applyNumberFormat="1" applyFill="1" applyBorder="1" applyAlignment="1" applyProtection="1">
      <alignment horizontal="left" vertical="center" wrapText="1"/>
      <protection locked="0"/>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0" borderId="6" xfId="6" applyBorder="1" applyAlignment="1">
      <alignment horizontal="center" vertical="center" wrapText="1"/>
    </xf>
    <xf numFmtId="0" fontId="6" fillId="17" borderId="1" xfId="6" applyFill="1" applyBorder="1" applyAlignment="1">
      <alignment horizontal="center" vertical="center" wrapText="1"/>
    </xf>
    <xf numFmtId="0" fontId="6" fillId="4" borderId="1" xfId="6" applyFill="1" applyBorder="1" applyAlignment="1">
      <alignment horizontal="center" vertical="center" wrapText="1"/>
    </xf>
    <xf numFmtId="0" fontId="6" fillId="0" borderId="1" xfId="6" applyBorder="1" applyAlignment="1">
      <alignment horizontal="center" vertical="center" wrapText="1"/>
    </xf>
    <xf numFmtId="0" fontId="6" fillId="0" borderId="3" xfId="6"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3" fontId="21" fillId="3" borderId="1" xfId="0" applyNumberFormat="1" applyFont="1" applyFill="1" applyBorder="1" applyAlignment="1">
      <alignment horizontal="center" vertical="center"/>
    </xf>
    <xf numFmtId="0" fontId="6" fillId="9" borderId="1" xfId="0" applyFont="1" applyFill="1" applyBorder="1" applyAlignment="1" applyProtection="1">
      <alignment horizontal="left" vertical="center" wrapText="1"/>
      <protection locked="0"/>
    </xf>
    <xf numFmtId="165" fontId="0" fillId="2" borderId="1" xfId="0" applyNumberFormat="1" applyFill="1" applyBorder="1" applyAlignment="1">
      <alignment horizontal="center" vertical="center"/>
    </xf>
    <xf numFmtId="2" fontId="0" fillId="2" borderId="1" xfId="0" applyNumberFormat="1" applyFill="1" applyBorder="1" applyAlignment="1">
      <alignment horizontal="center" vertical="center"/>
    </xf>
    <xf numFmtId="0" fontId="6" fillId="9" borderId="1" xfId="0" quotePrefix="1" applyFont="1" applyFill="1" applyBorder="1" applyAlignment="1" applyProtection="1">
      <alignment horizontal="left" vertical="center" wrapText="1"/>
      <protection locked="0"/>
    </xf>
    <xf numFmtId="184" fontId="4" fillId="9" borderId="1" xfId="6" applyNumberFormat="1" applyFont="1" applyFill="1" applyBorder="1" applyAlignment="1">
      <alignment horizontal="center" vertical="center" wrapText="1"/>
    </xf>
    <xf numFmtId="182" fontId="4" fillId="12" borderId="1" xfId="6" applyNumberFormat="1" applyFont="1" applyFill="1" applyBorder="1" applyAlignment="1">
      <alignment horizontal="center" vertical="center" wrapText="1"/>
    </xf>
    <xf numFmtId="183" fontId="4" fillId="12" borderId="1" xfId="6" applyNumberFormat="1" applyFont="1" applyFill="1" applyBorder="1" applyAlignment="1">
      <alignment horizontal="center" vertical="center" wrapText="1"/>
    </xf>
    <xf numFmtId="182" fontId="4" fillId="9" borderId="1" xfId="6" applyNumberFormat="1" applyFont="1" applyFill="1" applyBorder="1" applyAlignment="1">
      <alignment horizontal="center" vertical="center" wrapText="1"/>
    </xf>
    <xf numFmtId="183" fontId="4" fillId="9" borderId="1" xfId="6" applyNumberFormat="1" applyFont="1" applyFill="1" applyBorder="1" applyAlignment="1">
      <alignment horizontal="center" vertical="center" wrapText="1"/>
    </xf>
    <xf numFmtId="0" fontId="6" fillId="2" borderId="0" xfId="6" applyFill="1" applyAlignment="1">
      <alignment vertical="center" wrapText="1"/>
    </xf>
    <xf numFmtId="0" fontId="35" fillId="2" borderId="0" xfId="3" applyFont="1" applyFill="1" applyAlignment="1" applyProtection="1">
      <alignment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7" fillId="0" borderId="1" xfId="0" applyFont="1" applyBorder="1" applyAlignment="1">
      <alignment horizontal="left" vertical="center" wrapText="1" inden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6"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Border="1" applyAlignment="1">
      <alignment horizontal="center" vertical="center" wrapText="1"/>
    </xf>
    <xf numFmtId="0" fontId="6" fillId="0" borderId="4" xfId="6" applyBorder="1" applyAlignment="1">
      <alignment horizontal="center" vertical="center" wrapText="1"/>
    </xf>
    <xf numFmtId="0" fontId="6" fillId="0" borderId="5" xfId="6"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6" fillId="2" borderId="0" xfId="3" applyFont="1" applyFill="1" applyAlignment="1" applyProtection="1">
      <alignment horizontal="left"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xr:uid="{00000000-0005-0000-0000-000001000000}"/>
    <cellStyle name="40% - Accent4" xfId="12" builtinId="43"/>
    <cellStyle name="40% - Accent4 2" xfId="18" xr:uid="{00000000-0005-0000-0000-000003000000}"/>
    <cellStyle name="60% - Accent2" xfId="10" builtinId="36"/>
    <cellStyle name="Accent1" xfId="8" builtinId="29"/>
    <cellStyle name="Accent4" xfId="11" builtinId="41"/>
    <cellStyle name="Accent6" xfId="13" builtinId="49"/>
    <cellStyle name="Comma 2" xfId="7" xr:uid="{00000000-0005-0000-0000-00000800000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0000000}"/>
    <cellStyle name="Normal 3" xfId="14" xr:uid="{00000000-0005-0000-0000-000011000000}"/>
    <cellStyle name="Normal_Sheet1" xfId="16" xr:uid="{00000000-0005-0000-0000-000012000000}"/>
    <cellStyle name="Text_CEPATNEI" xfId="19" xr:uid="{00000000-0005-0000-0000-000013000000}"/>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8"/>
  <sheetViews>
    <sheetView showGridLines="0" tabSelected="1" zoomScaleNormal="100" zoomScaleSheetLayoutView="100" workbookViewId="0">
      <selection activeCell="A8" sqref="A8"/>
    </sheetView>
  </sheetViews>
  <sheetFormatPr defaultRowHeight="12.5" x14ac:dyDescent="0.25"/>
  <cols>
    <col min="1" max="1" width="70.26953125" customWidth="1"/>
    <col min="2" max="2" width="46.26953125" customWidth="1"/>
    <col min="3" max="3" width="28" customWidth="1"/>
    <col min="4" max="4" width="18.1796875" customWidth="1"/>
    <col min="5" max="5" width="21.54296875" customWidth="1"/>
  </cols>
  <sheetData>
    <row r="1" spans="1:8" x14ac:dyDescent="0.25">
      <c r="A1" s="26"/>
      <c r="B1" s="26"/>
      <c r="C1" s="26"/>
      <c r="D1" s="26"/>
      <c r="E1" s="26"/>
    </row>
    <row r="2" spans="1:8" ht="16.5" x14ac:dyDescent="0.25">
      <c r="A2" s="134" t="s">
        <v>123</v>
      </c>
      <c r="B2" s="62"/>
      <c r="C2" s="62"/>
      <c r="D2" s="62"/>
      <c r="E2" s="62"/>
    </row>
    <row r="3" spans="1:8" ht="14" x14ac:dyDescent="0.25">
      <c r="A3" s="62"/>
      <c r="B3" s="131" t="s">
        <v>124</v>
      </c>
      <c r="C3" s="130" t="s">
        <v>127</v>
      </c>
      <c r="D3" s="130" t="s">
        <v>30</v>
      </c>
      <c r="E3" s="130" t="s">
        <v>29</v>
      </c>
    </row>
    <row r="4" spans="1:8" ht="23" x14ac:dyDescent="0.25">
      <c r="A4" s="63" t="s">
        <v>123</v>
      </c>
      <c r="B4" s="30" t="s">
        <v>838</v>
      </c>
      <c r="C4" s="30" t="s">
        <v>728</v>
      </c>
      <c r="D4" s="30" t="s">
        <v>729</v>
      </c>
      <c r="E4" s="30" t="s">
        <v>122</v>
      </c>
    </row>
    <row r="5" spans="1:8" x14ac:dyDescent="0.25">
      <c r="A5" s="62"/>
      <c r="B5" s="62"/>
      <c r="C5" s="62"/>
      <c r="D5" s="62"/>
      <c r="E5" s="62"/>
    </row>
    <row r="6" spans="1:8" ht="16.5" x14ac:dyDescent="0.25">
      <c r="A6" s="65" t="s">
        <v>24</v>
      </c>
      <c r="B6" s="62"/>
      <c r="C6" s="62"/>
      <c r="D6" s="62"/>
      <c r="E6" s="62"/>
    </row>
    <row r="7" spans="1:8" ht="14" x14ac:dyDescent="0.25">
      <c r="A7" s="66" t="s">
        <v>25</v>
      </c>
      <c r="B7" s="215" t="s">
        <v>26</v>
      </c>
      <c r="C7" s="215"/>
      <c r="D7" s="215"/>
      <c r="E7" s="215"/>
    </row>
    <row r="8" spans="1:8" ht="30" customHeight="1" x14ac:dyDescent="0.25">
      <c r="A8" s="70" t="s">
        <v>178</v>
      </c>
      <c r="B8" s="214" t="s">
        <v>167</v>
      </c>
      <c r="C8" s="214"/>
      <c r="D8" s="214"/>
      <c r="E8" s="214"/>
    </row>
    <row r="9" spans="1:8" ht="30" customHeight="1" x14ac:dyDescent="0.25">
      <c r="A9" s="70" t="s">
        <v>688</v>
      </c>
      <c r="B9" s="21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Green Generation Energy Networks Cymru Limited - GSP_K Licence area.</v>
      </c>
      <c r="C9" s="214"/>
      <c r="D9" s="214"/>
      <c r="E9" s="214"/>
    </row>
    <row r="10" spans="1:8" ht="30" customHeight="1" x14ac:dyDescent="0.25">
      <c r="A10" s="70" t="s">
        <v>45</v>
      </c>
      <c r="B10" s="214" t="s">
        <v>28</v>
      </c>
      <c r="C10" s="214"/>
      <c r="D10" s="214"/>
      <c r="E10" s="214"/>
    </row>
    <row r="11" spans="1:8" ht="61.5" customHeight="1" x14ac:dyDescent="0.25">
      <c r="A11" s="70" t="s">
        <v>46</v>
      </c>
      <c r="B11" s="21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Green Generation Energy Networks Cymru Limited - GSP_K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4"/>
      <c r="D11" s="214"/>
      <c r="E11" s="214"/>
      <c r="F11" s="217"/>
      <c r="G11" s="217"/>
      <c r="H11" s="217"/>
    </row>
    <row r="12" spans="1:8" ht="86.25" customHeight="1" x14ac:dyDescent="0.25">
      <c r="A12" s="70" t="s">
        <v>36</v>
      </c>
      <c r="B12" s="214" t="s">
        <v>141</v>
      </c>
      <c r="C12" s="214"/>
      <c r="D12" s="214"/>
      <c r="E12" s="214"/>
    </row>
    <row r="13" spans="1:8" ht="33.75" customHeight="1" x14ac:dyDescent="0.25">
      <c r="A13" s="70" t="s">
        <v>142</v>
      </c>
      <c r="B13" s="21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Green Generation Energy Networks Cymru Limited - GSP_K Licence area.</v>
      </c>
      <c r="C13" s="214"/>
      <c r="D13" s="214"/>
      <c r="E13" s="214"/>
    </row>
    <row r="14" spans="1:8" ht="33.75" customHeight="1" x14ac:dyDescent="0.25">
      <c r="A14" s="169" t="s">
        <v>473</v>
      </c>
      <c r="B14" s="214" t="s">
        <v>474</v>
      </c>
      <c r="C14" s="214"/>
      <c r="D14" s="214"/>
      <c r="E14" s="214"/>
    </row>
    <row r="15" spans="1:8" ht="29.25" customHeight="1" x14ac:dyDescent="0.25">
      <c r="A15" s="70" t="s">
        <v>39</v>
      </c>
      <c r="B15" s="214" t="s">
        <v>108</v>
      </c>
      <c r="C15" s="214"/>
      <c r="D15" s="214"/>
      <c r="E15" s="214"/>
    </row>
    <row r="16" spans="1:8" ht="29.25" customHeight="1" x14ac:dyDescent="0.25">
      <c r="A16" s="169" t="s">
        <v>689</v>
      </c>
      <c r="B16" s="214" t="s">
        <v>690</v>
      </c>
      <c r="C16" s="214"/>
      <c r="D16" s="214"/>
      <c r="E16" s="214"/>
    </row>
    <row r="17" spans="1:5" ht="29.25" customHeight="1" x14ac:dyDescent="0.25">
      <c r="A17" s="70" t="s">
        <v>587</v>
      </c>
      <c r="B17" s="214" t="s">
        <v>589</v>
      </c>
      <c r="C17" s="214"/>
      <c r="D17" s="214"/>
      <c r="E17" s="214"/>
    </row>
    <row r="18" spans="1:5" ht="29.25" customHeight="1" x14ac:dyDescent="0.25">
      <c r="A18" s="70" t="s">
        <v>691</v>
      </c>
      <c r="B18" s="214" t="s">
        <v>692</v>
      </c>
      <c r="C18" s="214"/>
      <c r="D18" s="214"/>
      <c r="E18" s="214"/>
    </row>
    <row r="19" spans="1:5" ht="30" customHeight="1" x14ac:dyDescent="0.25">
      <c r="A19" s="70" t="s">
        <v>82</v>
      </c>
      <c r="B19" s="214" t="s">
        <v>81</v>
      </c>
      <c r="C19" s="214"/>
      <c r="D19" s="214"/>
      <c r="E19" s="214"/>
    </row>
    <row r="20" spans="1:5" x14ac:dyDescent="0.25">
      <c r="A20" s="62"/>
      <c r="B20" s="62"/>
      <c r="C20" s="62"/>
      <c r="D20" s="62"/>
      <c r="E20" s="62"/>
    </row>
    <row r="21" spans="1:5" ht="14" x14ac:dyDescent="0.25">
      <c r="A21" s="67" t="s">
        <v>34</v>
      </c>
      <c r="B21" s="62"/>
      <c r="C21" s="62"/>
      <c r="D21" s="62"/>
      <c r="E21" s="62"/>
    </row>
    <row r="22" spans="1:5" ht="14" x14ac:dyDescent="0.25">
      <c r="A22" s="66"/>
      <c r="B22" s="220"/>
      <c r="C22" s="220"/>
      <c r="D22" s="220"/>
      <c r="E22" s="220"/>
    </row>
    <row r="23" spans="1:5" ht="32.25" customHeight="1" x14ac:dyDescent="0.25">
      <c r="A23" s="218" t="s">
        <v>65</v>
      </c>
      <c r="B23" s="219"/>
      <c r="C23" s="219"/>
      <c r="D23" s="219"/>
      <c r="E23" s="219"/>
    </row>
    <row r="24" spans="1:5" x14ac:dyDescent="0.25">
      <c r="A24" s="62"/>
      <c r="B24" s="62"/>
      <c r="C24" s="62"/>
      <c r="D24" s="62"/>
      <c r="E24" s="62"/>
    </row>
    <row r="25" spans="1:5" ht="14" x14ac:dyDescent="0.25">
      <c r="A25" s="68" t="s">
        <v>35</v>
      </c>
      <c r="B25" s="62"/>
      <c r="C25" s="62"/>
      <c r="D25" s="62"/>
      <c r="E25" s="62"/>
    </row>
    <row r="26" spans="1:5" ht="14" x14ac:dyDescent="0.25">
      <c r="A26" s="64"/>
      <c r="B26" s="220"/>
      <c r="C26" s="220"/>
      <c r="D26" s="220"/>
      <c r="E26" s="220"/>
    </row>
    <row r="27" spans="1:5" ht="28.5" customHeight="1" x14ac:dyDescent="0.25">
      <c r="A27" s="218" t="s">
        <v>47</v>
      </c>
      <c r="B27" s="219"/>
      <c r="C27" s="219"/>
      <c r="D27" s="219"/>
      <c r="E27" s="219"/>
    </row>
    <row r="28" spans="1:5" ht="28.5" customHeight="1" x14ac:dyDescent="0.25">
      <c r="A28" s="216" t="s">
        <v>121</v>
      </c>
      <c r="B28" s="216"/>
      <c r="C28" s="216"/>
      <c r="D28" s="216"/>
      <c r="E28" s="216"/>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9"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7" location="'Residual Charging Bands'!A1" display="Residual Charging Bandings" xr:uid="{00000000-0004-0000-0000-000009000000}"/>
    <hyperlink ref="A16" location="'SSC unit rate lookup'!A1" display="SSC unit rate lookup" xr:uid="{00000000-0004-0000-0000-00000A000000}"/>
    <hyperlink ref="A18" location="'TNUoS Mapping'!A1" display="TNUoS Mapping" xr:uid="{00000000-0004-0000-0000-00000B000000}"/>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64"/>
  <sheetViews>
    <sheetView zoomScale="80" zoomScaleNormal="80" zoomScaleSheetLayoutView="100" workbookViewId="0"/>
  </sheetViews>
  <sheetFormatPr defaultColWidth="9.1796875" defaultRowHeight="27.75" customHeight="1" x14ac:dyDescent="0.25"/>
  <cols>
    <col min="1" max="1" width="63.453125" style="2" customWidth="1"/>
    <col min="2" max="2" width="27.7265625" style="3" bestFit="1" customWidth="1"/>
    <col min="3" max="3" width="6.81640625" style="2" customWidth="1"/>
    <col min="4" max="5" width="17.54296875" style="3" customWidth="1"/>
    <col min="6" max="16384" width="9.1796875" style="2"/>
  </cols>
  <sheetData>
    <row r="1" spans="1:5" ht="27.75" customHeight="1" x14ac:dyDescent="0.25">
      <c r="A1" s="14" t="s">
        <v>27</v>
      </c>
      <c r="B1" s="281"/>
      <c r="C1" s="281"/>
      <c r="D1" s="168"/>
      <c r="E1" s="168"/>
    </row>
    <row r="2" spans="1:5" ht="35.15" customHeight="1" x14ac:dyDescent="0.25">
      <c r="A2" s="249" t="str">
        <f>Overview!B4&amp; " - Effective from "&amp;Overview!D4&amp;" - "&amp;Overview!E4&amp;" Supplier of Last Resort and Eligible Bad Debt Pass-Through Costs"</f>
        <v>Green Generation Energy Networks Cymru Limited - GSP_K - Effective from 1 April 2027 - Final Supplier of Last Resort and Eligible Bad Debt Pass-Through Costs</v>
      </c>
      <c r="B2" s="250"/>
      <c r="C2" s="250"/>
      <c r="D2" s="250"/>
      <c r="E2" s="251"/>
    </row>
    <row r="3" spans="1:5" s="72" customFormat="1" ht="21" customHeight="1" x14ac:dyDescent="0.25">
      <c r="A3" s="79"/>
      <c r="B3" s="79"/>
      <c r="C3" s="79"/>
      <c r="D3" s="79"/>
      <c r="E3" s="79"/>
    </row>
    <row r="4" spans="1:5" ht="78.75" customHeight="1" x14ac:dyDescent="0.25">
      <c r="A4" s="29" t="s">
        <v>128</v>
      </c>
      <c r="B4" s="15" t="s">
        <v>727</v>
      </c>
      <c r="C4" s="15" t="s">
        <v>31</v>
      </c>
      <c r="D4" s="15" t="s">
        <v>471</v>
      </c>
      <c r="E4" s="15" t="s">
        <v>472</v>
      </c>
    </row>
    <row r="5" spans="1:5" ht="14" x14ac:dyDescent="0.25">
      <c r="A5" s="17" t="s">
        <v>661</v>
      </c>
      <c r="B5" s="43" t="str">
        <f>IFERROR(INDEX('Annex 1 LV, HV and UMS charges'!$B$12:$B$45,MATCH($A5,'Annex 1 LV, HV and UMS charges'!$A$12:$A$310,0)),INDEX('Annex 4 LDNO charges'!$B$14:$B$203,MATCH($A5,'Annex 4 LDNO charges'!$A$14:$A$203,0)))</f>
        <v>K01,K02,K03</v>
      </c>
      <c r="C5" s="176" t="s">
        <v>594</v>
      </c>
      <c r="D5" s="177">
        <v>0</v>
      </c>
      <c r="E5" s="177">
        <v>0</v>
      </c>
    </row>
    <row r="6" spans="1:5" ht="28" x14ac:dyDescent="0.25">
      <c r="A6" s="17" t="s">
        <v>608</v>
      </c>
      <c r="B6" s="43" t="str">
        <f>IFERROR(INDEX('Annex 1 LV, HV and UMS charges'!$B$12:$B$45,MATCH($A6,'Annex 1 LV, HV and UMS charges'!$A$12:$A$310,0)),INDEX('Annex 4 LDNO charges'!$B$14:$B$203,MATCH($A6,'Annex 4 LDNO charges'!$A$14:$A$203,0)))</f>
        <v>K07,K08,K09</v>
      </c>
      <c r="C6" s="162" t="s">
        <v>593</v>
      </c>
      <c r="D6" s="178"/>
      <c r="E6" s="177">
        <v>0</v>
      </c>
    </row>
    <row r="7" spans="1:5" ht="28" x14ac:dyDescent="0.25">
      <c r="A7" s="17" t="s">
        <v>609</v>
      </c>
      <c r="B7" s="43" t="str">
        <f>IFERROR(INDEX('Annex 1 LV, HV and UMS charges'!$B$12:$B$45,MATCH($A7,'Annex 1 LV, HV and UMS charges'!$A$12:$A$310,0)),INDEX('Annex 4 LDNO charges'!$B$14:$B$203,MATCH($A7,'Annex 4 LDNO charges'!$A$14:$A$203,0)))</f>
        <v>K10,K11,K12</v>
      </c>
      <c r="C7" s="162" t="s">
        <v>593</v>
      </c>
      <c r="D7" s="178"/>
      <c r="E7" s="177">
        <v>0</v>
      </c>
    </row>
    <row r="8" spans="1:5" ht="28" x14ac:dyDescent="0.25">
      <c r="A8" s="17" t="s">
        <v>610</v>
      </c>
      <c r="B8" s="43" t="str">
        <f>IFERROR(INDEX('Annex 1 LV, HV and UMS charges'!$B$12:$B$45,MATCH($A8,'Annex 1 LV, HV and UMS charges'!$A$12:$A$310,0)),INDEX('Annex 4 LDNO charges'!$B$14:$B$203,MATCH($A8,'Annex 4 LDNO charges'!$A$14:$A$203,0)))</f>
        <v>K13,K14,K15</v>
      </c>
      <c r="C8" s="162" t="s">
        <v>593</v>
      </c>
      <c r="D8" s="178"/>
      <c r="E8" s="177">
        <v>0</v>
      </c>
    </row>
    <row r="9" spans="1:5" ht="28" x14ac:dyDescent="0.25">
      <c r="A9" s="17" t="s">
        <v>611</v>
      </c>
      <c r="B9" s="43" t="str">
        <f>IFERROR(INDEX('Annex 1 LV, HV and UMS charges'!$B$12:$B$45,MATCH($A9,'Annex 1 LV, HV and UMS charges'!$A$12:$A$310,0)),INDEX('Annex 4 LDNO charges'!$B$14:$B$203,MATCH($A9,'Annex 4 LDNO charges'!$A$14:$A$203,0)))</f>
        <v>K16,K17,K18</v>
      </c>
      <c r="C9" s="162" t="s">
        <v>593</v>
      </c>
      <c r="D9" s="178"/>
      <c r="E9" s="177">
        <v>0</v>
      </c>
    </row>
    <row r="10" spans="1:5" ht="28" x14ac:dyDescent="0.25">
      <c r="A10" s="17" t="s">
        <v>612</v>
      </c>
      <c r="B10" s="43" t="str">
        <f>IFERROR(INDEX('Annex 1 LV, HV and UMS charges'!$B$12:$B$45,MATCH($A10,'Annex 1 LV, HV and UMS charges'!$A$12:$A$310,0)),INDEX('Annex 4 LDNO charges'!$B$14:$B$203,MATCH($A10,'Annex 4 LDNO charges'!$A$14:$A$203,0)))</f>
        <v>K19,K20,K21</v>
      </c>
      <c r="C10" s="162" t="s">
        <v>593</v>
      </c>
      <c r="D10" s="178"/>
      <c r="E10" s="177">
        <v>0</v>
      </c>
    </row>
    <row r="11" spans="1:5" ht="27" customHeight="1" x14ac:dyDescent="0.25">
      <c r="A11" s="163" t="s">
        <v>476</v>
      </c>
      <c r="B11" s="43" t="str">
        <f>IFERROR(INDEX('Annex 1 LV, HV and UMS charges'!$B$12:$B$45,MATCH($A11,'Annex 1 LV, HV and UMS charges'!$A$12:$A$310,0)),INDEX('Annex 4 LDNO charges'!$B$14:$B$203,MATCH($A11,'Annex 4 LDNO charges'!$A$14:$A$203,0)))</f>
        <v>K25,K26,K27</v>
      </c>
      <c r="C11" s="162">
        <v>0</v>
      </c>
      <c r="D11" s="178"/>
      <c r="E11" s="177">
        <v>0</v>
      </c>
    </row>
    <row r="12" spans="1:5" ht="27" customHeight="1" x14ac:dyDescent="0.25">
      <c r="A12" s="163" t="s">
        <v>477</v>
      </c>
      <c r="B12" s="43" t="str">
        <f>IFERROR(INDEX('Annex 1 LV, HV and UMS charges'!$B$12:$B$45,MATCH($A12,'Annex 1 LV, HV and UMS charges'!$A$12:$A$310,0)),INDEX('Annex 4 LDNO charges'!$B$14:$B$203,MATCH($A12,'Annex 4 LDNO charges'!$A$14:$A$203,0)))</f>
        <v>K28,K29,K30</v>
      </c>
      <c r="C12" s="162">
        <v>0</v>
      </c>
      <c r="D12" s="178"/>
      <c r="E12" s="177">
        <v>0</v>
      </c>
    </row>
    <row r="13" spans="1:5" ht="27" customHeight="1" x14ac:dyDescent="0.25">
      <c r="A13" s="163" t="s">
        <v>478</v>
      </c>
      <c r="B13" s="43" t="str">
        <f>IFERROR(INDEX('Annex 1 LV, HV and UMS charges'!$B$12:$B$45,MATCH($A13,'Annex 1 LV, HV and UMS charges'!$A$12:$A$310,0)),INDEX('Annex 4 LDNO charges'!$B$14:$B$203,MATCH($A13,'Annex 4 LDNO charges'!$A$14:$A$203,0)))</f>
        <v>K31,K32,K33</v>
      </c>
      <c r="C13" s="162">
        <v>0</v>
      </c>
      <c r="D13" s="178"/>
      <c r="E13" s="177">
        <v>0</v>
      </c>
    </row>
    <row r="14" spans="1:5" ht="27.75" customHeight="1" x14ac:dyDescent="0.25">
      <c r="A14" s="163" t="s">
        <v>479</v>
      </c>
      <c r="B14" s="43" t="str">
        <f>IFERROR(INDEX('Annex 1 LV, HV and UMS charges'!$B$12:$B$45,MATCH($A14,'Annex 1 LV, HV and UMS charges'!$A$12:$A$310,0)),INDEX('Annex 4 LDNO charges'!$B$14:$B$203,MATCH($A14,'Annex 4 LDNO charges'!$A$14:$A$203,0)))</f>
        <v>K34,K35,K36</v>
      </c>
      <c r="C14" s="162">
        <v>0</v>
      </c>
      <c r="D14" s="178"/>
      <c r="E14" s="177">
        <v>0</v>
      </c>
    </row>
    <row r="15" spans="1:5" ht="27.75" customHeight="1" x14ac:dyDescent="0.25">
      <c r="A15" s="166" t="s">
        <v>480</v>
      </c>
      <c r="B15" s="43" t="str">
        <f>IFERROR(INDEX('Annex 1 LV, HV and UMS charges'!$B$12:$B$45,MATCH($A15,'Annex 1 LV, HV and UMS charges'!$A$12:$A$310,0)),INDEX('Annex 4 LDNO charges'!$B$14:$B$203,MATCH($A15,'Annex 4 LDNO charges'!$A$14:$A$203,0)))</f>
        <v>K37,K38,K39</v>
      </c>
      <c r="C15" s="162">
        <v>0</v>
      </c>
      <c r="D15" s="178"/>
      <c r="E15" s="177">
        <v>0</v>
      </c>
    </row>
    <row r="16" spans="1:5" ht="27.75" customHeight="1" x14ac:dyDescent="0.25">
      <c r="A16" s="166" t="s">
        <v>481</v>
      </c>
      <c r="B16" s="43" t="str">
        <f>IFERROR(INDEX('Annex 1 LV, HV and UMS charges'!$B$12:$B$45,MATCH($A16,'Annex 1 LV, HV and UMS charges'!$A$12:$A$310,0)),INDEX('Annex 4 LDNO charges'!$B$14:$B$203,MATCH($A16,'Annex 4 LDNO charges'!$A$14:$A$203,0)))</f>
        <v>K40,K41</v>
      </c>
      <c r="C16" s="162">
        <v>0</v>
      </c>
      <c r="D16" s="178"/>
      <c r="E16" s="177">
        <v>0</v>
      </c>
    </row>
    <row r="17" spans="1:5" ht="27.75" customHeight="1" x14ac:dyDescent="0.25">
      <c r="A17" s="166" t="s">
        <v>482</v>
      </c>
      <c r="B17" s="43" t="str">
        <f>IFERROR(INDEX('Annex 1 LV, HV and UMS charges'!$B$12:$B$45,MATCH($A17,'Annex 1 LV, HV and UMS charges'!$A$12:$A$310,0)),INDEX('Annex 4 LDNO charges'!$B$14:$B$203,MATCH($A17,'Annex 4 LDNO charges'!$A$14:$A$203,0)))</f>
        <v>K42,K43</v>
      </c>
      <c r="C17" s="162">
        <v>0</v>
      </c>
      <c r="D17" s="178"/>
      <c r="E17" s="177">
        <v>0</v>
      </c>
    </row>
    <row r="18" spans="1:5" ht="27.75" customHeight="1" x14ac:dyDescent="0.25">
      <c r="A18" s="166" t="s">
        <v>483</v>
      </c>
      <c r="B18" s="43" t="str">
        <f>IFERROR(INDEX('Annex 1 LV, HV and UMS charges'!$B$12:$B$45,MATCH($A18,'Annex 1 LV, HV and UMS charges'!$A$12:$A$310,0)),INDEX('Annex 4 LDNO charges'!$B$14:$B$203,MATCH($A18,'Annex 4 LDNO charges'!$A$14:$A$203,0)))</f>
        <v>K44,K45</v>
      </c>
      <c r="C18" s="162">
        <v>0</v>
      </c>
      <c r="D18" s="178"/>
      <c r="E18" s="177">
        <v>0</v>
      </c>
    </row>
    <row r="19" spans="1:5" ht="27.75" customHeight="1" x14ac:dyDescent="0.25">
      <c r="A19" s="166" t="s">
        <v>484</v>
      </c>
      <c r="B19" s="43" t="str">
        <f>IFERROR(INDEX('Annex 1 LV, HV and UMS charges'!$B$12:$B$45,MATCH($A19,'Annex 1 LV, HV and UMS charges'!$A$12:$A$310,0)),INDEX('Annex 4 LDNO charges'!$B$14:$B$203,MATCH($A19,'Annex 4 LDNO charges'!$A$14:$A$203,0)))</f>
        <v>K46,K47</v>
      </c>
      <c r="C19" s="162">
        <v>0</v>
      </c>
      <c r="D19" s="178"/>
      <c r="E19" s="177">
        <v>0</v>
      </c>
    </row>
    <row r="20" spans="1:5" ht="27.75" customHeight="1" x14ac:dyDescent="0.25">
      <c r="A20" s="166" t="s">
        <v>485</v>
      </c>
      <c r="B20" s="43" t="str">
        <f>IFERROR(INDEX('Annex 1 LV, HV and UMS charges'!$B$12:$B$45,MATCH($A20,'Annex 1 LV, HV and UMS charges'!$A$12:$A$310,0)),INDEX('Annex 4 LDNO charges'!$B$14:$B$203,MATCH($A20,'Annex 4 LDNO charges'!$A$14:$A$203,0)))</f>
        <v>K48,K49</v>
      </c>
      <c r="C20" s="162">
        <v>0</v>
      </c>
      <c r="D20" s="178"/>
      <c r="E20" s="177">
        <v>0</v>
      </c>
    </row>
    <row r="21" spans="1:5" ht="27.75" customHeight="1" x14ac:dyDescent="0.25">
      <c r="A21" s="166" t="s">
        <v>486</v>
      </c>
      <c r="B21" s="43" t="str">
        <f>IFERROR(INDEX('Annex 1 LV, HV and UMS charges'!$B$12:$B$45,MATCH($A21,'Annex 1 LV, HV and UMS charges'!$A$12:$A$310,0)),INDEX('Annex 4 LDNO charges'!$B$14:$B$203,MATCH($A21,'Annex 4 LDNO charges'!$A$14:$A$203,0)))</f>
        <v>K50,K51</v>
      </c>
      <c r="C21" s="162">
        <v>0</v>
      </c>
      <c r="D21" s="178"/>
      <c r="E21" s="177">
        <v>0</v>
      </c>
    </row>
    <row r="22" spans="1:5" ht="27.75" customHeight="1" x14ac:dyDescent="0.25">
      <c r="A22" s="166" t="s">
        <v>487</v>
      </c>
      <c r="B22" s="43" t="str">
        <f>IFERROR(INDEX('Annex 1 LV, HV and UMS charges'!$B$12:$B$45,MATCH($A22,'Annex 1 LV, HV and UMS charges'!$A$12:$A$310,0)),INDEX('Annex 4 LDNO charges'!$B$14:$B$203,MATCH($A22,'Annex 4 LDNO charges'!$A$14:$A$203,0)))</f>
        <v>K52,K53</v>
      </c>
      <c r="C22" s="162">
        <v>0</v>
      </c>
      <c r="D22" s="178"/>
      <c r="E22" s="177">
        <v>0</v>
      </c>
    </row>
    <row r="23" spans="1:5" ht="27.75" customHeight="1" x14ac:dyDescent="0.25">
      <c r="A23" s="163" t="s">
        <v>488</v>
      </c>
      <c r="B23" s="43" t="str">
        <f>IFERROR(INDEX('Annex 1 LV, HV and UMS charges'!$B$12:$B$45,MATCH($A23,'Annex 1 LV, HV and UMS charges'!$A$12:$A$310,0)),INDEX('Annex 4 LDNO charges'!$B$14:$B$203,MATCH($A23,'Annex 4 LDNO charges'!$A$14:$A$203,0)))</f>
        <v>K54,K55</v>
      </c>
      <c r="C23" s="162">
        <v>0</v>
      </c>
      <c r="D23" s="178"/>
      <c r="E23" s="177">
        <v>0</v>
      </c>
    </row>
    <row r="24" spans="1:5" ht="27.75" customHeight="1" x14ac:dyDescent="0.25">
      <c r="A24" s="163" t="s">
        <v>489</v>
      </c>
      <c r="B24" s="43" t="str">
        <f>IFERROR(INDEX('Annex 1 LV, HV and UMS charges'!$B$12:$B$45,MATCH($A24,'Annex 1 LV, HV and UMS charges'!$A$12:$A$310,0)),INDEX('Annex 4 LDNO charges'!$B$14:$B$203,MATCH($A24,'Annex 4 LDNO charges'!$A$14:$A$203,0)))</f>
        <v>K56,K57</v>
      </c>
      <c r="C24" s="162">
        <v>0</v>
      </c>
      <c r="D24" s="178"/>
      <c r="E24" s="177">
        <v>0</v>
      </c>
    </row>
    <row r="25" spans="1:5" ht="27.75" customHeight="1" x14ac:dyDescent="0.25">
      <c r="A25" s="163" t="s">
        <v>490</v>
      </c>
      <c r="B25" s="43" t="str">
        <f>IFERROR(INDEX('Annex 1 LV, HV and UMS charges'!$B$12:$B$45,MATCH($A25,'Annex 1 LV, HV and UMS charges'!$A$12:$A$310,0)),INDEX('Annex 4 LDNO charges'!$B$14:$B$203,MATCH($A25,'Annex 4 LDNO charges'!$A$14:$A$203,0)))</f>
        <v>K58,K59</v>
      </c>
      <c r="C25" s="162">
        <v>0</v>
      </c>
      <c r="D25" s="178"/>
      <c r="E25" s="177">
        <v>0</v>
      </c>
    </row>
    <row r="26" spans="1:5" ht="27.75" customHeight="1" x14ac:dyDescent="0.25">
      <c r="A26" s="163" t="s">
        <v>613</v>
      </c>
      <c r="B26" s="43" t="str">
        <f>IFERROR(INDEX('Annex 1 LV, HV and UMS charges'!$B$12:$B$45,MATCH($A26,'Annex 1 LV, HV and UMS charges'!$A$12:$A$310,0)),INDEX('Annex 4 LDNO charges'!$B$14:$B$203,MATCH($A26,'Annex 4 LDNO charges'!$A$14:$A$203,0)))</f>
        <v>K01</v>
      </c>
      <c r="C26" s="176" t="s">
        <v>594</v>
      </c>
      <c r="D26" s="177">
        <v>0</v>
      </c>
      <c r="E26" s="177">
        <v>0</v>
      </c>
    </row>
    <row r="27" spans="1:5" ht="27.75" customHeight="1" x14ac:dyDescent="0.25">
      <c r="A27" s="163" t="s">
        <v>614</v>
      </c>
      <c r="B27" s="43" t="str">
        <f>IFERROR(INDEX('Annex 1 LV, HV and UMS charges'!$B$12:$B$45,MATCH($A27,'Annex 1 LV, HV and UMS charges'!$A$12:$A$310,0)),INDEX('Annex 4 LDNO charges'!$B$14:$B$203,MATCH($A27,'Annex 4 LDNO charges'!$A$14:$A$203,0)))</f>
        <v>K07</v>
      </c>
      <c r="C27" s="162" t="s">
        <v>593</v>
      </c>
      <c r="D27" s="178"/>
      <c r="E27" s="177">
        <v>0</v>
      </c>
    </row>
    <row r="28" spans="1:5" ht="27.75" customHeight="1" x14ac:dyDescent="0.25">
      <c r="A28" s="163" t="s">
        <v>615</v>
      </c>
      <c r="B28" s="43" t="str">
        <f>IFERROR(INDEX('Annex 1 LV, HV and UMS charges'!$B$12:$B$45,MATCH($A28,'Annex 1 LV, HV and UMS charges'!$A$12:$A$310,0)),INDEX('Annex 4 LDNO charges'!$B$14:$B$203,MATCH($A28,'Annex 4 LDNO charges'!$A$14:$A$203,0)))</f>
        <v>K10</v>
      </c>
      <c r="C28" s="162" t="s">
        <v>593</v>
      </c>
      <c r="D28" s="178"/>
      <c r="E28" s="177">
        <v>0</v>
      </c>
    </row>
    <row r="29" spans="1:5" ht="27.75" customHeight="1" x14ac:dyDescent="0.25">
      <c r="A29" s="163" t="s">
        <v>616</v>
      </c>
      <c r="B29" s="43" t="str">
        <f>IFERROR(INDEX('Annex 1 LV, HV and UMS charges'!$B$12:$B$45,MATCH($A29,'Annex 1 LV, HV and UMS charges'!$A$12:$A$310,0)),INDEX('Annex 4 LDNO charges'!$B$14:$B$203,MATCH($A29,'Annex 4 LDNO charges'!$A$14:$A$203,0)))</f>
        <v>K13</v>
      </c>
      <c r="C29" s="162" t="s">
        <v>593</v>
      </c>
      <c r="D29" s="178"/>
      <c r="E29" s="177">
        <v>0</v>
      </c>
    </row>
    <row r="30" spans="1:5" ht="27.75" customHeight="1" x14ac:dyDescent="0.25">
      <c r="A30" s="163" t="s">
        <v>617</v>
      </c>
      <c r="B30" s="43" t="str">
        <f>IFERROR(INDEX('Annex 1 LV, HV and UMS charges'!$B$12:$B$45,MATCH($A30,'Annex 1 LV, HV and UMS charges'!$A$12:$A$310,0)),INDEX('Annex 4 LDNO charges'!$B$14:$B$203,MATCH($A30,'Annex 4 LDNO charges'!$A$14:$A$203,0)))</f>
        <v>K16</v>
      </c>
      <c r="C30" s="162" t="s">
        <v>593</v>
      </c>
      <c r="D30" s="178"/>
      <c r="E30" s="177">
        <v>0</v>
      </c>
    </row>
    <row r="31" spans="1:5" ht="27.75" customHeight="1" x14ac:dyDescent="0.25">
      <c r="A31" s="163" t="s">
        <v>618</v>
      </c>
      <c r="B31" s="43" t="str">
        <f>IFERROR(INDEX('Annex 1 LV, HV and UMS charges'!$B$12:$B$45,MATCH($A31,'Annex 1 LV, HV and UMS charges'!$A$12:$A$310,0)),INDEX('Annex 4 LDNO charges'!$B$14:$B$203,MATCH($A31,'Annex 4 LDNO charges'!$A$14:$A$203,0)))</f>
        <v>K19</v>
      </c>
      <c r="C31" s="162" t="s">
        <v>593</v>
      </c>
      <c r="D31" s="178"/>
      <c r="E31" s="177">
        <v>0</v>
      </c>
    </row>
    <row r="32" spans="1:5" ht="27.75" customHeight="1" x14ac:dyDescent="0.25">
      <c r="A32" s="163" t="s">
        <v>491</v>
      </c>
      <c r="B32" s="43" t="str">
        <f>IFERROR(INDEX('Annex 1 LV, HV and UMS charges'!$B$12:$B$45,MATCH($A32,'Annex 1 LV, HV and UMS charges'!$A$12:$A$310,0)),INDEX('Annex 4 LDNO charges'!$B$14:$B$203,MATCH($A32,'Annex 4 LDNO charges'!$A$14:$A$203,0)))</f>
        <v>K25</v>
      </c>
      <c r="C32" s="162">
        <v>0</v>
      </c>
      <c r="D32" s="178"/>
      <c r="E32" s="177">
        <v>0</v>
      </c>
    </row>
    <row r="33" spans="1:5" ht="27.75" customHeight="1" x14ac:dyDescent="0.25">
      <c r="A33" s="163" t="s">
        <v>492</v>
      </c>
      <c r="B33" s="43" t="str">
        <f>IFERROR(INDEX('Annex 1 LV, HV and UMS charges'!$B$12:$B$45,MATCH($A33,'Annex 1 LV, HV and UMS charges'!$A$12:$A$310,0)),INDEX('Annex 4 LDNO charges'!$B$14:$B$203,MATCH($A33,'Annex 4 LDNO charges'!$A$14:$A$203,0)))</f>
        <v>K28</v>
      </c>
      <c r="C33" s="162">
        <v>0</v>
      </c>
      <c r="D33" s="178"/>
      <c r="E33" s="177">
        <v>0</v>
      </c>
    </row>
    <row r="34" spans="1:5" ht="27.75" customHeight="1" x14ac:dyDescent="0.25">
      <c r="A34" s="163" t="s">
        <v>493</v>
      </c>
      <c r="B34" s="43" t="str">
        <f>IFERROR(INDEX('Annex 1 LV, HV and UMS charges'!$B$12:$B$45,MATCH($A34,'Annex 1 LV, HV and UMS charges'!$A$12:$A$310,0)),INDEX('Annex 4 LDNO charges'!$B$14:$B$203,MATCH($A34,'Annex 4 LDNO charges'!$A$14:$A$203,0)))</f>
        <v>K31</v>
      </c>
      <c r="C34" s="162">
        <v>0</v>
      </c>
      <c r="D34" s="178"/>
      <c r="E34" s="177">
        <v>0</v>
      </c>
    </row>
    <row r="35" spans="1:5" ht="27.75" customHeight="1" x14ac:dyDescent="0.25">
      <c r="A35" s="163" t="s">
        <v>494</v>
      </c>
      <c r="B35" s="43" t="str">
        <f>IFERROR(INDEX('Annex 1 LV, HV and UMS charges'!$B$12:$B$45,MATCH($A35,'Annex 1 LV, HV and UMS charges'!$A$12:$A$310,0)),INDEX('Annex 4 LDNO charges'!$B$14:$B$203,MATCH($A35,'Annex 4 LDNO charges'!$A$14:$A$203,0)))</f>
        <v>K34</v>
      </c>
      <c r="C35" s="162">
        <v>0</v>
      </c>
      <c r="D35" s="178"/>
      <c r="E35" s="177">
        <v>0</v>
      </c>
    </row>
    <row r="36" spans="1:5" ht="27.75" customHeight="1" x14ac:dyDescent="0.25">
      <c r="A36" s="163" t="s">
        <v>495</v>
      </c>
      <c r="B36" s="43" t="str">
        <f>IFERROR(INDEX('Annex 1 LV, HV and UMS charges'!$B$12:$B$45,MATCH($A36,'Annex 1 LV, HV and UMS charges'!$A$12:$A$310,0)),INDEX('Annex 4 LDNO charges'!$B$14:$B$203,MATCH($A36,'Annex 4 LDNO charges'!$A$14:$A$203,0)))</f>
        <v>K37</v>
      </c>
      <c r="C36" s="162">
        <v>0</v>
      </c>
      <c r="D36" s="178"/>
      <c r="E36" s="177">
        <v>0</v>
      </c>
    </row>
    <row r="37" spans="1:5" ht="27.75" customHeight="1" x14ac:dyDescent="0.25">
      <c r="A37" s="166" t="s">
        <v>619</v>
      </c>
      <c r="B37" s="43" t="str">
        <f>IFERROR(INDEX('Annex 1 LV, HV and UMS charges'!$B$12:$B$45,MATCH($A37,'Annex 1 LV, HV and UMS charges'!$A$12:$A$310,0)),INDEX('Annex 4 LDNO charges'!$B$14:$B$203,MATCH($A37,'Annex 4 LDNO charges'!$A$14:$A$203,0)))</f>
        <v>K02</v>
      </c>
      <c r="C37" s="176" t="s">
        <v>594</v>
      </c>
      <c r="D37" s="177">
        <v>0</v>
      </c>
      <c r="E37" s="177">
        <v>0</v>
      </c>
    </row>
    <row r="38" spans="1:5" ht="27.75" customHeight="1" x14ac:dyDescent="0.25">
      <c r="A38" s="163" t="s">
        <v>620</v>
      </c>
      <c r="B38" s="43" t="str">
        <f>IFERROR(INDEX('Annex 1 LV, HV and UMS charges'!$B$12:$B$45,MATCH($A38,'Annex 1 LV, HV and UMS charges'!$A$12:$A$310,0)),INDEX('Annex 4 LDNO charges'!$B$14:$B$203,MATCH($A38,'Annex 4 LDNO charges'!$A$14:$A$203,0)))</f>
        <v>K08</v>
      </c>
      <c r="C38" s="162" t="s">
        <v>593</v>
      </c>
      <c r="D38" s="178"/>
      <c r="E38" s="177">
        <v>0</v>
      </c>
    </row>
    <row r="39" spans="1:5" ht="27.75" customHeight="1" x14ac:dyDescent="0.25">
      <c r="A39" s="163" t="s">
        <v>621</v>
      </c>
      <c r="B39" s="43" t="str">
        <f>IFERROR(INDEX('Annex 1 LV, HV and UMS charges'!$B$12:$B$45,MATCH($A39,'Annex 1 LV, HV and UMS charges'!$A$12:$A$310,0)),INDEX('Annex 4 LDNO charges'!$B$14:$B$203,MATCH($A39,'Annex 4 LDNO charges'!$A$14:$A$203,0)))</f>
        <v>K11</v>
      </c>
      <c r="C39" s="162" t="s">
        <v>593</v>
      </c>
      <c r="D39" s="178"/>
      <c r="E39" s="177">
        <v>0</v>
      </c>
    </row>
    <row r="40" spans="1:5" ht="27.75" customHeight="1" x14ac:dyDescent="0.25">
      <c r="A40" s="163" t="s">
        <v>622</v>
      </c>
      <c r="B40" s="43" t="str">
        <f>IFERROR(INDEX('Annex 1 LV, HV and UMS charges'!$B$12:$B$45,MATCH($A40,'Annex 1 LV, HV and UMS charges'!$A$12:$A$310,0)),INDEX('Annex 4 LDNO charges'!$B$14:$B$203,MATCH($A40,'Annex 4 LDNO charges'!$A$14:$A$203,0)))</f>
        <v>K14</v>
      </c>
      <c r="C40" s="162" t="s">
        <v>593</v>
      </c>
      <c r="D40" s="178"/>
      <c r="E40" s="177">
        <v>0</v>
      </c>
    </row>
    <row r="41" spans="1:5" ht="27.75" customHeight="1" x14ac:dyDescent="0.25">
      <c r="A41" s="163" t="s">
        <v>623</v>
      </c>
      <c r="B41" s="43" t="str">
        <f>IFERROR(INDEX('Annex 1 LV, HV and UMS charges'!$B$12:$B$45,MATCH($A41,'Annex 1 LV, HV and UMS charges'!$A$12:$A$310,0)),INDEX('Annex 4 LDNO charges'!$B$14:$B$203,MATCH($A41,'Annex 4 LDNO charges'!$A$14:$A$203,0)))</f>
        <v>K17</v>
      </c>
      <c r="C41" s="162" t="s">
        <v>593</v>
      </c>
      <c r="D41" s="178"/>
      <c r="E41" s="177">
        <v>0</v>
      </c>
    </row>
    <row r="42" spans="1:5" ht="27.75" customHeight="1" x14ac:dyDescent="0.25">
      <c r="A42" s="163" t="s">
        <v>624</v>
      </c>
      <c r="B42" s="43" t="str">
        <f>IFERROR(INDEX('Annex 1 LV, HV and UMS charges'!$B$12:$B$45,MATCH($A42,'Annex 1 LV, HV and UMS charges'!$A$12:$A$310,0)),INDEX('Annex 4 LDNO charges'!$B$14:$B$203,MATCH($A42,'Annex 4 LDNO charges'!$A$14:$A$203,0)))</f>
        <v>K20</v>
      </c>
      <c r="C42" s="162" t="s">
        <v>593</v>
      </c>
      <c r="D42" s="178"/>
      <c r="E42" s="177">
        <v>0</v>
      </c>
    </row>
    <row r="43" spans="1:5" ht="27.75" customHeight="1" x14ac:dyDescent="0.25">
      <c r="A43" s="163" t="s">
        <v>497</v>
      </c>
      <c r="B43" s="43" t="str">
        <f>IFERROR(INDEX('Annex 1 LV, HV and UMS charges'!$B$12:$B$45,MATCH($A43,'Annex 1 LV, HV and UMS charges'!$A$12:$A$310,0)),INDEX('Annex 4 LDNO charges'!$B$14:$B$203,MATCH($A43,'Annex 4 LDNO charges'!$A$14:$A$203,0)))</f>
        <v>K26</v>
      </c>
      <c r="C43" s="162">
        <v>0</v>
      </c>
      <c r="D43" s="178"/>
      <c r="E43" s="177">
        <v>0</v>
      </c>
    </row>
    <row r="44" spans="1:5" ht="27.75" customHeight="1" x14ac:dyDescent="0.25">
      <c r="A44" s="163" t="s">
        <v>498</v>
      </c>
      <c r="B44" s="43" t="str">
        <f>IFERROR(INDEX('Annex 1 LV, HV and UMS charges'!$B$12:$B$45,MATCH($A44,'Annex 1 LV, HV and UMS charges'!$A$12:$A$310,0)),INDEX('Annex 4 LDNO charges'!$B$14:$B$203,MATCH($A44,'Annex 4 LDNO charges'!$A$14:$A$203,0)))</f>
        <v>K29</v>
      </c>
      <c r="C44" s="162">
        <v>0</v>
      </c>
      <c r="D44" s="178"/>
      <c r="E44" s="177">
        <v>0</v>
      </c>
    </row>
    <row r="45" spans="1:5" ht="27.75" customHeight="1" x14ac:dyDescent="0.25">
      <c r="A45" s="163" t="s">
        <v>499</v>
      </c>
      <c r="B45" s="43" t="str">
        <f>IFERROR(INDEX('Annex 1 LV, HV and UMS charges'!$B$12:$B$45,MATCH($A45,'Annex 1 LV, HV and UMS charges'!$A$12:$A$310,0)),INDEX('Annex 4 LDNO charges'!$B$14:$B$203,MATCH($A45,'Annex 4 LDNO charges'!$A$14:$A$203,0)))</f>
        <v>K32</v>
      </c>
      <c r="C45" s="162">
        <v>0</v>
      </c>
      <c r="D45" s="178"/>
      <c r="E45" s="177">
        <v>0</v>
      </c>
    </row>
    <row r="46" spans="1:5" ht="27.75" customHeight="1" x14ac:dyDescent="0.25">
      <c r="A46" s="163" t="s">
        <v>500</v>
      </c>
      <c r="B46" s="43" t="str">
        <f>IFERROR(INDEX('Annex 1 LV, HV and UMS charges'!$B$12:$B$45,MATCH($A46,'Annex 1 LV, HV and UMS charges'!$A$12:$A$310,0)),INDEX('Annex 4 LDNO charges'!$B$14:$B$203,MATCH($A46,'Annex 4 LDNO charges'!$A$14:$A$203,0)))</f>
        <v>K35</v>
      </c>
      <c r="C46" s="162">
        <v>0</v>
      </c>
      <c r="D46" s="178"/>
      <c r="E46" s="177">
        <v>0</v>
      </c>
    </row>
    <row r="47" spans="1:5" ht="27.75" customHeight="1" x14ac:dyDescent="0.25">
      <c r="A47" s="163" t="s">
        <v>501</v>
      </c>
      <c r="B47" s="43" t="str">
        <f>IFERROR(INDEX('Annex 1 LV, HV and UMS charges'!$B$12:$B$45,MATCH($A47,'Annex 1 LV, HV and UMS charges'!$A$12:$A$310,0)),INDEX('Annex 4 LDNO charges'!$B$14:$B$203,MATCH($A47,'Annex 4 LDNO charges'!$A$14:$A$203,0)))</f>
        <v>K38</v>
      </c>
      <c r="C47" s="162">
        <v>0</v>
      </c>
      <c r="D47" s="178"/>
      <c r="E47" s="177">
        <v>0</v>
      </c>
    </row>
    <row r="48" spans="1:5" ht="27.75" customHeight="1" x14ac:dyDescent="0.25">
      <c r="A48" s="163" t="s">
        <v>502</v>
      </c>
      <c r="B48" s="43" t="str">
        <f>IFERROR(INDEX('Annex 1 LV, HV and UMS charges'!$B$12:$B$45,MATCH($A48,'Annex 1 LV, HV and UMS charges'!$A$12:$A$310,0)),INDEX('Annex 4 LDNO charges'!$B$14:$B$203,MATCH($A48,'Annex 4 LDNO charges'!$A$14:$A$203,0)))</f>
        <v>K40</v>
      </c>
      <c r="C48" s="162">
        <v>0</v>
      </c>
      <c r="D48" s="178"/>
      <c r="E48" s="177">
        <v>0</v>
      </c>
    </row>
    <row r="49" spans="1:5" ht="27.75" customHeight="1" x14ac:dyDescent="0.25">
      <c r="A49" s="163" t="s">
        <v>503</v>
      </c>
      <c r="B49" s="43" t="str">
        <f>IFERROR(INDEX('Annex 1 LV, HV and UMS charges'!$B$12:$B$45,MATCH($A49,'Annex 1 LV, HV and UMS charges'!$A$12:$A$310,0)),INDEX('Annex 4 LDNO charges'!$B$14:$B$203,MATCH($A49,'Annex 4 LDNO charges'!$A$14:$A$203,0)))</f>
        <v>K42</v>
      </c>
      <c r="C49" s="162">
        <v>0</v>
      </c>
      <c r="D49" s="178"/>
      <c r="E49" s="177">
        <v>0</v>
      </c>
    </row>
    <row r="50" spans="1:5" ht="27.75" customHeight="1" x14ac:dyDescent="0.25">
      <c r="A50" s="163" t="s">
        <v>504</v>
      </c>
      <c r="B50" s="43" t="str">
        <f>IFERROR(INDEX('Annex 1 LV, HV and UMS charges'!$B$12:$B$45,MATCH($A50,'Annex 1 LV, HV and UMS charges'!$A$12:$A$310,0)),INDEX('Annex 4 LDNO charges'!$B$14:$B$203,MATCH($A50,'Annex 4 LDNO charges'!$A$14:$A$203,0)))</f>
        <v>K44</v>
      </c>
      <c r="C50" s="162">
        <v>0</v>
      </c>
      <c r="D50" s="178"/>
      <c r="E50" s="177">
        <v>0</v>
      </c>
    </row>
    <row r="51" spans="1:5" ht="27.75" customHeight="1" x14ac:dyDescent="0.25">
      <c r="A51" s="163" t="s">
        <v>505</v>
      </c>
      <c r="B51" s="43" t="str">
        <f>IFERROR(INDEX('Annex 1 LV, HV and UMS charges'!$B$12:$B$45,MATCH($A51,'Annex 1 LV, HV and UMS charges'!$A$12:$A$310,0)),INDEX('Annex 4 LDNO charges'!$B$14:$B$203,MATCH($A51,'Annex 4 LDNO charges'!$A$14:$A$203,0)))</f>
        <v>K46</v>
      </c>
      <c r="C51" s="162">
        <v>0</v>
      </c>
      <c r="D51" s="178"/>
      <c r="E51" s="177">
        <v>0</v>
      </c>
    </row>
    <row r="52" spans="1:5" ht="27.75" customHeight="1" x14ac:dyDescent="0.25">
      <c r="A52" s="163" t="s">
        <v>506</v>
      </c>
      <c r="B52" s="43" t="str">
        <f>IFERROR(INDEX('Annex 1 LV, HV and UMS charges'!$B$12:$B$45,MATCH($A52,'Annex 1 LV, HV and UMS charges'!$A$12:$A$310,0)),INDEX('Annex 4 LDNO charges'!$B$14:$B$203,MATCH($A52,'Annex 4 LDNO charges'!$A$14:$A$203,0)))</f>
        <v>K48</v>
      </c>
      <c r="C52" s="162">
        <v>0</v>
      </c>
      <c r="D52" s="178"/>
      <c r="E52" s="177">
        <v>0</v>
      </c>
    </row>
    <row r="53" spans="1:5" ht="27.75" customHeight="1" x14ac:dyDescent="0.25">
      <c r="A53" s="163" t="s">
        <v>507</v>
      </c>
      <c r="B53" s="43" t="str">
        <f>IFERROR(INDEX('Annex 1 LV, HV and UMS charges'!$B$12:$B$45,MATCH($A53,'Annex 1 LV, HV and UMS charges'!$A$12:$A$310,0)),INDEX('Annex 4 LDNO charges'!$B$14:$B$203,MATCH($A53,'Annex 4 LDNO charges'!$A$14:$A$203,0)))</f>
        <v>K50</v>
      </c>
      <c r="C53" s="162">
        <v>0</v>
      </c>
      <c r="D53" s="178"/>
      <c r="E53" s="177">
        <v>0</v>
      </c>
    </row>
    <row r="54" spans="1:5" ht="27.75" customHeight="1" x14ac:dyDescent="0.25">
      <c r="A54" s="163" t="s">
        <v>508</v>
      </c>
      <c r="B54" s="43" t="str">
        <f>IFERROR(INDEX('Annex 1 LV, HV and UMS charges'!$B$12:$B$45,MATCH($A54,'Annex 1 LV, HV and UMS charges'!$A$12:$A$310,0)),INDEX('Annex 4 LDNO charges'!$B$14:$B$203,MATCH($A54,'Annex 4 LDNO charges'!$A$14:$A$203,0)))</f>
        <v>K52</v>
      </c>
      <c r="C54" s="162">
        <v>0</v>
      </c>
      <c r="D54" s="178"/>
      <c r="E54" s="177">
        <v>0</v>
      </c>
    </row>
    <row r="55" spans="1:5" ht="27.75" customHeight="1" x14ac:dyDescent="0.25">
      <c r="A55" s="163" t="s">
        <v>509</v>
      </c>
      <c r="B55" s="43" t="str">
        <f>IFERROR(INDEX('Annex 1 LV, HV and UMS charges'!$B$12:$B$45,MATCH($A55,'Annex 1 LV, HV and UMS charges'!$A$12:$A$310,0)),INDEX('Annex 4 LDNO charges'!$B$14:$B$203,MATCH($A55,'Annex 4 LDNO charges'!$A$14:$A$203,0)))</f>
        <v>K54</v>
      </c>
      <c r="C55" s="162">
        <v>0</v>
      </c>
      <c r="D55" s="178"/>
      <c r="E55" s="177">
        <v>0</v>
      </c>
    </row>
    <row r="56" spans="1:5" ht="27.75" customHeight="1" x14ac:dyDescent="0.25">
      <c r="A56" s="163" t="s">
        <v>510</v>
      </c>
      <c r="B56" s="43" t="str">
        <f>IFERROR(INDEX('Annex 1 LV, HV and UMS charges'!$B$12:$B$45,MATCH($A56,'Annex 1 LV, HV and UMS charges'!$A$12:$A$310,0)),INDEX('Annex 4 LDNO charges'!$B$14:$B$203,MATCH($A56,'Annex 4 LDNO charges'!$A$14:$A$203,0)))</f>
        <v>K56</v>
      </c>
      <c r="C56" s="162">
        <v>0</v>
      </c>
      <c r="D56" s="178"/>
      <c r="E56" s="177">
        <v>0</v>
      </c>
    </row>
    <row r="57" spans="1:5" ht="27.75" customHeight="1" x14ac:dyDescent="0.25">
      <c r="A57" s="163" t="s">
        <v>511</v>
      </c>
      <c r="B57" s="43" t="str">
        <f>IFERROR(INDEX('Annex 1 LV, HV and UMS charges'!$B$12:$B$45,MATCH($A57,'Annex 1 LV, HV and UMS charges'!$A$12:$A$310,0)),INDEX('Annex 4 LDNO charges'!$B$14:$B$203,MATCH($A57,'Annex 4 LDNO charges'!$A$14:$A$203,0)))</f>
        <v>K58</v>
      </c>
      <c r="C57" s="162">
        <v>0</v>
      </c>
      <c r="D57" s="178"/>
      <c r="E57" s="177">
        <v>0</v>
      </c>
    </row>
    <row r="58" spans="1:5" ht="27.75" customHeight="1" x14ac:dyDescent="0.25">
      <c r="A58" s="163" t="s">
        <v>625</v>
      </c>
      <c r="B58" s="43" t="str">
        <f>IFERROR(INDEX('Annex 1 LV, HV and UMS charges'!$B$12:$B$45,MATCH($A58,'Annex 1 LV, HV and UMS charges'!$A$12:$A$310,0)),INDEX('Annex 4 LDNO charges'!$B$14:$B$203,MATCH($A58,'Annex 4 LDNO charges'!$A$14:$A$203,0)))</f>
        <v>K03</v>
      </c>
      <c r="C58" s="176" t="s">
        <v>594</v>
      </c>
      <c r="D58" s="177">
        <v>0</v>
      </c>
      <c r="E58" s="177">
        <v>0</v>
      </c>
    </row>
    <row r="59" spans="1:5" ht="27.75" customHeight="1" x14ac:dyDescent="0.25">
      <c r="A59" s="163" t="s">
        <v>626</v>
      </c>
      <c r="B59" s="43" t="str">
        <f>IFERROR(INDEX('Annex 1 LV, HV and UMS charges'!$B$12:$B$45,MATCH($A59,'Annex 1 LV, HV and UMS charges'!$A$12:$A$310,0)),INDEX('Annex 4 LDNO charges'!$B$14:$B$203,MATCH($A59,'Annex 4 LDNO charges'!$A$14:$A$203,0)))</f>
        <v>K09</v>
      </c>
      <c r="C59" s="162" t="s">
        <v>593</v>
      </c>
      <c r="D59" s="178"/>
      <c r="E59" s="177">
        <v>0</v>
      </c>
    </row>
    <row r="60" spans="1:5" ht="27.75" customHeight="1" x14ac:dyDescent="0.25">
      <c r="A60" s="163" t="s">
        <v>627</v>
      </c>
      <c r="B60" s="43" t="str">
        <f>IFERROR(INDEX('Annex 1 LV, HV and UMS charges'!$B$12:$B$45,MATCH($A60,'Annex 1 LV, HV and UMS charges'!$A$12:$A$310,0)),INDEX('Annex 4 LDNO charges'!$B$14:$B$203,MATCH($A60,'Annex 4 LDNO charges'!$A$14:$A$203,0)))</f>
        <v>K12</v>
      </c>
      <c r="C60" s="162" t="s">
        <v>593</v>
      </c>
      <c r="D60" s="178"/>
      <c r="E60" s="177">
        <v>0</v>
      </c>
    </row>
    <row r="61" spans="1:5" ht="27.75" customHeight="1" x14ac:dyDescent="0.25">
      <c r="A61" s="163" t="s">
        <v>628</v>
      </c>
      <c r="B61" s="43" t="str">
        <f>IFERROR(INDEX('Annex 1 LV, HV and UMS charges'!$B$12:$B$45,MATCH($A61,'Annex 1 LV, HV and UMS charges'!$A$12:$A$310,0)),INDEX('Annex 4 LDNO charges'!$B$14:$B$203,MATCH($A61,'Annex 4 LDNO charges'!$A$14:$A$203,0)))</f>
        <v>K15</v>
      </c>
      <c r="C61" s="162" t="s">
        <v>593</v>
      </c>
      <c r="D61" s="178"/>
      <c r="E61" s="177">
        <v>0</v>
      </c>
    </row>
    <row r="62" spans="1:5" ht="27.75" customHeight="1" x14ac:dyDescent="0.25">
      <c r="A62" s="163" t="s">
        <v>629</v>
      </c>
      <c r="B62" s="43" t="str">
        <f>IFERROR(INDEX('Annex 1 LV, HV and UMS charges'!$B$12:$B$45,MATCH($A62,'Annex 1 LV, HV and UMS charges'!$A$12:$A$310,0)),INDEX('Annex 4 LDNO charges'!$B$14:$B$203,MATCH($A62,'Annex 4 LDNO charges'!$A$14:$A$203,0)))</f>
        <v>K18</v>
      </c>
      <c r="C62" s="162" t="s">
        <v>593</v>
      </c>
      <c r="D62" s="178"/>
      <c r="E62" s="177">
        <v>0</v>
      </c>
    </row>
    <row r="63" spans="1:5" ht="27.75" customHeight="1" x14ac:dyDescent="0.25">
      <c r="A63" s="163" t="s">
        <v>630</v>
      </c>
      <c r="B63" s="43" t="str">
        <f>IFERROR(INDEX('Annex 1 LV, HV and UMS charges'!$B$12:$B$45,MATCH($A63,'Annex 1 LV, HV and UMS charges'!$A$12:$A$310,0)),INDEX('Annex 4 LDNO charges'!$B$14:$B$203,MATCH($A63,'Annex 4 LDNO charges'!$A$14:$A$203,0)))</f>
        <v>K21</v>
      </c>
      <c r="C63" s="162" t="s">
        <v>593</v>
      </c>
      <c r="D63" s="178"/>
      <c r="E63" s="177">
        <v>0</v>
      </c>
    </row>
    <row r="64" spans="1:5" ht="27.75" customHeight="1" x14ac:dyDescent="0.25">
      <c r="A64" s="163" t="s">
        <v>572</v>
      </c>
      <c r="B64" s="43" t="str">
        <f>IFERROR(INDEX('Annex 1 LV, HV and UMS charges'!$B$12:$B$45,MATCH($A64,'Annex 1 LV, HV and UMS charges'!$A$12:$A$310,0)),INDEX('Annex 4 LDNO charges'!$B$14:$B$203,MATCH($A64,'Annex 4 LDNO charges'!$A$14:$A$203,0)))</f>
        <v>K27</v>
      </c>
      <c r="C64" s="162">
        <v>0</v>
      </c>
      <c r="D64" s="178"/>
      <c r="E64" s="177">
        <v>0</v>
      </c>
    </row>
    <row r="65" spans="1:5" ht="27.75" customHeight="1" x14ac:dyDescent="0.25">
      <c r="A65" s="163" t="s">
        <v>573</v>
      </c>
      <c r="B65" s="43" t="str">
        <f>IFERROR(INDEX('Annex 1 LV, HV and UMS charges'!$B$12:$B$45,MATCH($A65,'Annex 1 LV, HV and UMS charges'!$A$12:$A$310,0)),INDEX('Annex 4 LDNO charges'!$B$14:$B$203,MATCH($A65,'Annex 4 LDNO charges'!$A$14:$A$203,0)))</f>
        <v>K30</v>
      </c>
      <c r="C65" s="162">
        <v>0</v>
      </c>
      <c r="D65" s="178"/>
      <c r="E65" s="177">
        <v>0</v>
      </c>
    </row>
    <row r="66" spans="1:5" ht="27.75" customHeight="1" x14ac:dyDescent="0.25">
      <c r="A66" s="163" t="s">
        <v>574</v>
      </c>
      <c r="B66" s="43" t="str">
        <f>IFERROR(INDEX('Annex 1 LV, HV and UMS charges'!$B$12:$B$45,MATCH($A66,'Annex 1 LV, HV and UMS charges'!$A$12:$A$310,0)),INDEX('Annex 4 LDNO charges'!$B$14:$B$203,MATCH($A66,'Annex 4 LDNO charges'!$A$14:$A$203,0)))</f>
        <v>K33</v>
      </c>
      <c r="C66" s="162">
        <v>0</v>
      </c>
      <c r="D66" s="178"/>
      <c r="E66" s="177">
        <v>0</v>
      </c>
    </row>
    <row r="67" spans="1:5" ht="27.75" customHeight="1" x14ac:dyDescent="0.25">
      <c r="A67" s="163" t="s">
        <v>575</v>
      </c>
      <c r="B67" s="43" t="str">
        <f>IFERROR(INDEX('Annex 1 LV, HV and UMS charges'!$B$12:$B$45,MATCH($A67,'Annex 1 LV, HV and UMS charges'!$A$12:$A$310,0)),INDEX('Annex 4 LDNO charges'!$B$14:$B$203,MATCH($A67,'Annex 4 LDNO charges'!$A$14:$A$203,0)))</f>
        <v>K36</v>
      </c>
      <c r="C67" s="162">
        <v>0</v>
      </c>
      <c r="D67" s="178"/>
      <c r="E67" s="177">
        <v>0</v>
      </c>
    </row>
    <row r="68" spans="1:5" ht="27.75" customHeight="1" x14ac:dyDescent="0.25">
      <c r="A68" s="163" t="s">
        <v>576</v>
      </c>
      <c r="B68" s="43" t="str">
        <f>IFERROR(INDEX('Annex 1 LV, HV and UMS charges'!$B$12:$B$45,MATCH($A68,'Annex 1 LV, HV and UMS charges'!$A$12:$A$310,0)),INDEX('Annex 4 LDNO charges'!$B$14:$B$203,MATCH($A68,'Annex 4 LDNO charges'!$A$14:$A$203,0)))</f>
        <v>K39</v>
      </c>
      <c r="C68" s="162">
        <v>0</v>
      </c>
      <c r="D68" s="178"/>
      <c r="E68" s="177">
        <v>0</v>
      </c>
    </row>
    <row r="69" spans="1:5" ht="27.75" customHeight="1" x14ac:dyDescent="0.25">
      <c r="A69" s="163" t="s">
        <v>577</v>
      </c>
      <c r="B69" s="43" t="str">
        <f>IFERROR(INDEX('Annex 1 LV, HV and UMS charges'!$B$12:$B$45,MATCH($A69,'Annex 1 LV, HV and UMS charges'!$A$12:$A$310,0)),INDEX('Annex 4 LDNO charges'!$B$14:$B$203,MATCH($A69,'Annex 4 LDNO charges'!$A$14:$A$203,0)))</f>
        <v>K41</v>
      </c>
      <c r="C69" s="162">
        <v>0</v>
      </c>
      <c r="D69" s="178"/>
      <c r="E69" s="177">
        <v>0</v>
      </c>
    </row>
    <row r="70" spans="1:5" ht="27.75" customHeight="1" x14ac:dyDescent="0.25">
      <c r="A70" s="163" t="s">
        <v>578</v>
      </c>
      <c r="B70" s="43" t="str">
        <f>IFERROR(INDEX('Annex 1 LV, HV and UMS charges'!$B$12:$B$45,MATCH($A70,'Annex 1 LV, HV and UMS charges'!$A$12:$A$310,0)),INDEX('Annex 4 LDNO charges'!$B$14:$B$203,MATCH($A70,'Annex 4 LDNO charges'!$A$14:$A$203,0)))</f>
        <v>K43</v>
      </c>
      <c r="C70" s="162">
        <v>0</v>
      </c>
      <c r="D70" s="178"/>
      <c r="E70" s="177">
        <v>0</v>
      </c>
    </row>
    <row r="71" spans="1:5" ht="27.75" customHeight="1" x14ac:dyDescent="0.25">
      <c r="A71" s="163" t="s">
        <v>579</v>
      </c>
      <c r="B71" s="43" t="str">
        <f>IFERROR(INDEX('Annex 1 LV, HV and UMS charges'!$B$12:$B$45,MATCH($A71,'Annex 1 LV, HV and UMS charges'!$A$12:$A$310,0)),INDEX('Annex 4 LDNO charges'!$B$14:$B$203,MATCH($A71,'Annex 4 LDNO charges'!$A$14:$A$203,0)))</f>
        <v>K45</v>
      </c>
      <c r="C71" s="162">
        <v>0</v>
      </c>
      <c r="D71" s="178"/>
      <c r="E71" s="177">
        <v>0</v>
      </c>
    </row>
    <row r="72" spans="1:5" ht="27.75" customHeight="1" x14ac:dyDescent="0.25">
      <c r="A72" s="163" t="s">
        <v>580</v>
      </c>
      <c r="B72" s="43" t="str">
        <f>IFERROR(INDEX('Annex 1 LV, HV and UMS charges'!$B$12:$B$45,MATCH($A72,'Annex 1 LV, HV and UMS charges'!$A$12:$A$310,0)),INDEX('Annex 4 LDNO charges'!$B$14:$B$203,MATCH($A72,'Annex 4 LDNO charges'!$A$14:$A$203,0)))</f>
        <v>K47</v>
      </c>
      <c r="C72" s="162">
        <v>0</v>
      </c>
      <c r="D72" s="178"/>
      <c r="E72" s="177">
        <v>0</v>
      </c>
    </row>
    <row r="73" spans="1:5" ht="27.75" customHeight="1" x14ac:dyDescent="0.25">
      <c r="A73" s="163" t="s">
        <v>581</v>
      </c>
      <c r="B73" s="43" t="str">
        <f>IFERROR(INDEX('Annex 1 LV, HV and UMS charges'!$B$12:$B$45,MATCH($A73,'Annex 1 LV, HV and UMS charges'!$A$12:$A$310,0)),INDEX('Annex 4 LDNO charges'!$B$14:$B$203,MATCH($A73,'Annex 4 LDNO charges'!$A$14:$A$203,0)))</f>
        <v>K49</v>
      </c>
      <c r="C73" s="162">
        <v>0</v>
      </c>
      <c r="D73" s="178"/>
      <c r="E73" s="177">
        <v>0</v>
      </c>
    </row>
    <row r="74" spans="1:5" ht="27.75" customHeight="1" x14ac:dyDescent="0.25">
      <c r="A74" s="163" t="s">
        <v>582</v>
      </c>
      <c r="B74" s="43" t="str">
        <f>IFERROR(INDEX('Annex 1 LV, HV and UMS charges'!$B$12:$B$45,MATCH($A74,'Annex 1 LV, HV and UMS charges'!$A$12:$A$310,0)),INDEX('Annex 4 LDNO charges'!$B$14:$B$203,MATCH($A74,'Annex 4 LDNO charges'!$A$14:$A$203,0)))</f>
        <v>K51</v>
      </c>
      <c r="C74" s="162">
        <v>0</v>
      </c>
      <c r="D74" s="178"/>
      <c r="E74" s="177">
        <v>0</v>
      </c>
    </row>
    <row r="75" spans="1:5" ht="27.75" customHeight="1" x14ac:dyDescent="0.25">
      <c r="A75" s="163" t="s">
        <v>583</v>
      </c>
      <c r="B75" s="43" t="str">
        <f>IFERROR(INDEX('Annex 1 LV, HV and UMS charges'!$B$12:$B$45,MATCH($A75,'Annex 1 LV, HV and UMS charges'!$A$12:$A$310,0)),INDEX('Annex 4 LDNO charges'!$B$14:$B$203,MATCH($A75,'Annex 4 LDNO charges'!$A$14:$A$203,0)))</f>
        <v>K53</v>
      </c>
      <c r="C75" s="162">
        <v>0</v>
      </c>
      <c r="D75" s="178"/>
      <c r="E75" s="177">
        <v>0</v>
      </c>
    </row>
    <row r="76" spans="1:5" ht="27.75" customHeight="1" x14ac:dyDescent="0.25">
      <c r="A76" s="163" t="s">
        <v>584</v>
      </c>
      <c r="B76" s="43" t="str">
        <f>IFERROR(INDEX('Annex 1 LV, HV and UMS charges'!$B$12:$B$45,MATCH($A76,'Annex 1 LV, HV and UMS charges'!$A$12:$A$310,0)),INDEX('Annex 4 LDNO charges'!$B$14:$B$203,MATCH($A76,'Annex 4 LDNO charges'!$A$14:$A$203,0)))</f>
        <v>K55</v>
      </c>
      <c r="C76" s="162">
        <v>0</v>
      </c>
      <c r="D76" s="178"/>
      <c r="E76" s="177">
        <v>0</v>
      </c>
    </row>
    <row r="77" spans="1:5" ht="27.75" customHeight="1" x14ac:dyDescent="0.25">
      <c r="A77" s="163" t="s">
        <v>585</v>
      </c>
      <c r="B77" s="43" t="str">
        <f>IFERROR(INDEX('Annex 1 LV, HV and UMS charges'!$B$12:$B$45,MATCH($A77,'Annex 1 LV, HV and UMS charges'!$A$12:$A$310,0)),INDEX('Annex 4 LDNO charges'!$B$14:$B$203,MATCH($A77,'Annex 4 LDNO charges'!$A$14:$A$203,0)))</f>
        <v>K57</v>
      </c>
      <c r="C77" s="162">
        <v>0</v>
      </c>
      <c r="D77" s="178"/>
      <c r="E77" s="177">
        <v>0</v>
      </c>
    </row>
    <row r="78" spans="1:5" ht="27.75" customHeight="1" x14ac:dyDescent="0.25">
      <c r="A78" s="163" t="s">
        <v>586</v>
      </c>
      <c r="B78" s="43" t="str">
        <f>IFERROR(INDEX('Annex 1 LV, HV and UMS charges'!$B$12:$B$45,MATCH($A78,'Annex 1 LV, HV and UMS charges'!$A$12:$A$310,0)),INDEX('Annex 4 LDNO charges'!$B$14:$B$203,MATCH($A78,'Annex 4 LDNO charges'!$A$14:$A$203,0)))</f>
        <v>K59</v>
      </c>
      <c r="C78" s="162">
        <v>0</v>
      </c>
      <c r="D78" s="178"/>
      <c r="E78" s="177">
        <v>0</v>
      </c>
    </row>
    <row r="79" spans="1:5" ht="27.75" customHeight="1" x14ac:dyDescent="0.25">
      <c r="A79" s="163" t="s">
        <v>631</v>
      </c>
      <c r="B79" s="43">
        <f>IFERROR(INDEX('Annex 1 LV, HV and UMS charges'!$B$12:$B$45,MATCH($A79,'Annex 1 LV, HV and UMS charges'!$A$12:$A$310,0)),INDEX('Annex 4 LDNO charges'!$B$14:$B$203,MATCH($A79,'Annex 4 LDNO charges'!$A$14:$A$203,0)))</f>
        <v>0</v>
      </c>
      <c r="C79" s="176" t="s">
        <v>594</v>
      </c>
      <c r="D79" s="177">
        <v>0</v>
      </c>
      <c r="E79" s="177">
        <v>0</v>
      </c>
    </row>
    <row r="80" spans="1:5" ht="27.75" customHeight="1" x14ac:dyDescent="0.25">
      <c r="A80" s="163" t="s">
        <v>632</v>
      </c>
      <c r="B80" s="43">
        <f>IFERROR(INDEX('Annex 1 LV, HV and UMS charges'!$B$12:$B$45,MATCH($A80,'Annex 1 LV, HV and UMS charges'!$A$12:$A$310,0)),INDEX('Annex 4 LDNO charges'!$B$14:$B$203,MATCH($A80,'Annex 4 LDNO charges'!$A$14:$A$203,0)))</f>
        <v>0</v>
      </c>
      <c r="C80" s="162" t="s">
        <v>593</v>
      </c>
      <c r="D80" s="178"/>
      <c r="E80" s="177">
        <v>0</v>
      </c>
    </row>
    <row r="81" spans="1:5" ht="27.75" customHeight="1" x14ac:dyDescent="0.25">
      <c r="A81" s="163" t="s">
        <v>633</v>
      </c>
      <c r="B81" s="43">
        <f>IFERROR(INDEX('Annex 1 LV, HV and UMS charges'!$B$12:$B$45,MATCH($A81,'Annex 1 LV, HV and UMS charges'!$A$12:$A$310,0)),INDEX('Annex 4 LDNO charges'!$B$14:$B$203,MATCH($A81,'Annex 4 LDNO charges'!$A$14:$A$203,0)))</f>
        <v>0</v>
      </c>
      <c r="C81" s="162" t="s">
        <v>593</v>
      </c>
      <c r="D81" s="178"/>
      <c r="E81" s="177">
        <v>0</v>
      </c>
    </row>
    <row r="82" spans="1:5" ht="27.75" customHeight="1" x14ac:dyDescent="0.25">
      <c r="A82" s="163" t="s">
        <v>634</v>
      </c>
      <c r="B82" s="43">
        <f>IFERROR(INDEX('Annex 1 LV, HV and UMS charges'!$B$12:$B$45,MATCH($A82,'Annex 1 LV, HV and UMS charges'!$A$12:$A$310,0)),INDEX('Annex 4 LDNO charges'!$B$14:$B$203,MATCH($A82,'Annex 4 LDNO charges'!$A$14:$A$203,0)))</f>
        <v>0</v>
      </c>
      <c r="C82" s="162" t="s">
        <v>593</v>
      </c>
      <c r="D82" s="178"/>
      <c r="E82" s="177">
        <v>0</v>
      </c>
    </row>
    <row r="83" spans="1:5" ht="27.75" customHeight="1" x14ac:dyDescent="0.25">
      <c r="A83" s="163" t="s">
        <v>635</v>
      </c>
      <c r="B83" s="43">
        <f>IFERROR(INDEX('Annex 1 LV, HV and UMS charges'!$B$12:$B$45,MATCH($A83,'Annex 1 LV, HV and UMS charges'!$A$12:$A$310,0)),INDEX('Annex 4 LDNO charges'!$B$14:$B$203,MATCH($A83,'Annex 4 LDNO charges'!$A$14:$A$203,0)))</f>
        <v>0</v>
      </c>
      <c r="C83" s="162" t="s">
        <v>593</v>
      </c>
      <c r="D83" s="178"/>
      <c r="E83" s="177">
        <v>0</v>
      </c>
    </row>
    <row r="84" spans="1:5" ht="27.75" customHeight="1" x14ac:dyDescent="0.25">
      <c r="A84" s="163" t="s">
        <v>636</v>
      </c>
      <c r="B84" s="43">
        <f>IFERROR(INDEX('Annex 1 LV, HV and UMS charges'!$B$12:$B$45,MATCH($A84,'Annex 1 LV, HV and UMS charges'!$A$12:$A$310,0)),INDEX('Annex 4 LDNO charges'!$B$14:$B$203,MATCH($A84,'Annex 4 LDNO charges'!$A$14:$A$203,0)))</f>
        <v>0</v>
      </c>
      <c r="C84" s="162" t="s">
        <v>593</v>
      </c>
      <c r="D84" s="178"/>
      <c r="E84" s="177">
        <v>0</v>
      </c>
    </row>
    <row r="85" spans="1:5" ht="27.75" customHeight="1" x14ac:dyDescent="0.25">
      <c r="A85" s="163" t="s">
        <v>557</v>
      </c>
      <c r="B85" s="43">
        <f>IFERROR(INDEX('Annex 1 LV, HV and UMS charges'!$B$12:$B$45,MATCH($A85,'Annex 1 LV, HV and UMS charges'!$A$12:$A$310,0)),INDEX('Annex 4 LDNO charges'!$B$14:$B$203,MATCH($A85,'Annex 4 LDNO charges'!$A$14:$A$203,0)))</f>
        <v>0</v>
      </c>
      <c r="C85" s="162">
        <v>0</v>
      </c>
      <c r="D85" s="178"/>
      <c r="E85" s="177">
        <v>0</v>
      </c>
    </row>
    <row r="86" spans="1:5" ht="27.75" customHeight="1" x14ac:dyDescent="0.25">
      <c r="A86" s="163" t="s">
        <v>558</v>
      </c>
      <c r="B86" s="43">
        <f>IFERROR(INDEX('Annex 1 LV, HV and UMS charges'!$B$12:$B$45,MATCH($A86,'Annex 1 LV, HV and UMS charges'!$A$12:$A$310,0)),INDEX('Annex 4 LDNO charges'!$B$14:$B$203,MATCH($A86,'Annex 4 LDNO charges'!$A$14:$A$203,0)))</f>
        <v>0</v>
      </c>
      <c r="C86" s="162">
        <v>0</v>
      </c>
      <c r="D86" s="178"/>
      <c r="E86" s="177">
        <v>0</v>
      </c>
    </row>
    <row r="87" spans="1:5" ht="27.75" customHeight="1" x14ac:dyDescent="0.25">
      <c r="A87" s="163" t="s">
        <v>559</v>
      </c>
      <c r="B87" s="43">
        <f>IFERROR(INDEX('Annex 1 LV, HV and UMS charges'!$B$12:$B$45,MATCH($A87,'Annex 1 LV, HV and UMS charges'!$A$12:$A$310,0)),INDEX('Annex 4 LDNO charges'!$B$14:$B$203,MATCH($A87,'Annex 4 LDNO charges'!$A$14:$A$203,0)))</f>
        <v>0</v>
      </c>
      <c r="C87" s="162">
        <v>0</v>
      </c>
      <c r="D87" s="178"/>
      <c r="E87" s="177">
        <v>0</v>
      </c>
    </row>
    <row r="88" spans="1:5" ht="27.75" customHeight="1" x14ac:dyDescent="0.25">
      <c r="A88" s="163" t="s">
        <v>560</v>
      </c>
      <c r="B88" s="43">
        <f>IFERROR(INDEX('Annex 1 LV, HV and UMS charges'!$B$12:$B$45,MATCH($A88,'Annex 1 LV, HV and UMS charges'!$A$12:$A$310,0)),INDEX('Annex 4 LDNO charges'!$B$14:$B$203,MATCH($A88,'Annex 4 LDNO charges'!$A$14:$A$203,0)))</f>
        <v>0</v>
      </c>
      <c r="C88" s="162">
        <v>0</v>
      </c>
      <c r="D88" s="178"/>
      <c r="E88" s="177">
        <v>0</v>
      </c>
    </row>
    <row r="89" spans="1:5" ht="27.75" customHeight="1" x14ac:dyDescent="0.25">
      <c r="A89" s="163" t="s">
        <v>561</v>
      </c>
      <c r="B89" s="43">
        <f>IFERROR(INDEX('Annex 1 LV, HV and UMS charges'!$B$12:$B$45,MATCH($A89,'Annex 1 LV, HV and UMS charges'!$A$12:$A$310,0)),INDEX('Annex 4 LDNO charges'!$B$14:$B$203,MATCH($A89,'Annex 4 LDNO charges'!$A$14:$A$203,0)))</f>
        <v>0</v>
      </c>
      <c r="C89" s="162">
        <v>0</v>
      </c>
      <c r="D89" s="178"/>
      <c r="E89" s="177">
        <v>0</v>
      </c>
    </row>
    <row r="90" spans="1:5" ht="27.75" customHeight="1" x14ac:dyDescent="0.25">
      <c r="A90" s="163" t="s">
        <v>562</v>
      </c>
      <c r="B90" s="43">
        <f>IFERROR(INDEX('Annex 1 LV, HV and UMS charges'!$B$12:$B$45,MATCH($A90,'Annex 1 LV, HV and UMS charges'!$A$12:$A$310,0)),INDEX('Annex 4 LDNO charges'!$B$14:$B$203,MATCH($A90,'Annex 4 LDNO charges'!$A$14:$A$203,0)))</f>
        <v>0</v>
      </c>
      <c r="C90" s="162">
        <v>0</v>
      </c>
      <c r="D90" s="178"/>
      <c r="E90" s="177">
        <v>0</v>
      </c>
    </row>
    <row r="91" spans="1:5" ht="27.75" customHeight="1" x14ac:dyDescent="0.25">
      <c r="A91" s="163" t="s">
        <v>563</v>
      </c>
      <c r="B91" s="43">
        <f>IFERROR(INDEX('Annex 1 LV, HV and UMS charges'!$B$12:$B$45,MATCH($A91,'Annex 1 LV, HV and UMS charges'!$A$12:$A$310,0)),INDEX('Annex 4 LDNO charges'!$B$14:$B$203,MATCH($A91,'Annex 4 LDNO charges'!$A$14:$A$203,0)))</f>
        <v>0</v>
      </c>
      <c r="C91" s="162">
        <v>0</v>
      </c>
      <c r="D91" s="178"/>
      <c r="E91" s="177">
        <v>0</v>
      </c>
    </row>
    <row r="92" spans="1:5" ht="27.75" customHeight="1" x14ac:dyDescent="0.25">
      <c r="A92" s="163" t="s">
        <v>564</v>
      </c>
      <c r="B92" s="43">
        <f>IFERROR(INDEX('Annex 1 LV, HV and UMS charges'!$B$12:$B$45,MATCH($A92,'Annex 1 LV, HV and UMS charges'!$A$12:$A$310,0)),INDEX('Annex 4 LDNO charges'!$B$14:$B$203,MATCH($A92,'Annex 4 LDNO charges'!$A$14:$A$203,0)))</f>
        <v>0</v>
      </c>
      <c r="C92" s="162">
        <v>0</v>
      </c>
      <c r="D92" s="178"/>
      <c r="E92" s="177">
        <v>0</v>
      </c>
    </row>
    <row r="93" spans="1:5" ht="27.75" customHeight="1" x14ac:dyDescent="0.25">
      <c r="A93" s="163" t="s">
        <v>565</v>
      </c>
      <c r="B93" s="43">
        <f>IFERROR(INDEX('Annex 1 LV, HV and UMS charges'!$B$12:$B$45,MATCH($A93,'Annex 1 LV, HV and UMS charges'!$A$12:$A$310,0)),INDEX('Annex 4 LDNO charges'!$B$14:$B$203,MATCH($A93,'Annex 4 LDNO charges'!$A$14:$A$203,0)))</f>
        <v>0</v>
      </c>
      <c r="C93" s="162">
        <v>0</v>
      </c>
      <c r="D93" s="178"/>
      <c r="E93" s="177">
        <v>0</v>
      </c>
    </row>
    <row r="94" spans="1:5" ht="27.75" customHeight="1" x14ac:dyDescent="0.25">
      <c r="A94" s="163" t="s">
        <v>566</v>
      </c>
      <c r="B94" s="43">
        <f>IFERROR(INDEX('Annex 1 LV, HV and UMS charges'!$B$12:$B$45,MATCH($A94,'Annex 1 LV, HV and UMS charges'!$A$12:$A$310,0)),INDEX('Annex 4 LDNO charges'!$B$14:$B$203,MATCH($A94,'Annex 4 LDNO charges'!$A$14:$A$203,0)))</f>
        <v>0</v>
      </c>
      <c r="C94" s="162">
        <v>0</v>
      </c>
      <c r="D94" s="178"/>
      <c r="E94" s="177">
        <v>0</v>
      </c>
    </row>
    <row r="95" spans="1:5" ht="27.75" customHeight="1" x14ac:dyDescent="0.25">
      <c r="A95" s="163" t="s">
        <v>567</v>
      </c>
      <c r="B95" s="43">
        <f>IFERROR(INDEX('Annex 1 LV, HV and UMS charges'!$B$12:$B$45,MATCH($A95,'Annex 1 LV, HV and UMS charges'!$A$12:$A$310,0)),INDEX('Annex 4 LDNO charges'!$B$14:$B$203,MATCH($A95,'Annex 4 LDNO charges'!$A$14:$A$203,0)))</f>
        <v>0</v>
      </c>
      <c r="C95" s="162">
        <v>0</v>
      </c>
      <c r="D95" s="178"/>
      <c r="E95" s="177">
        <v>0</v>
      </c>
    </row>
    <row r="96" spans="1:5" ht="27.75" customHeight="1" x14ac:dyDescent="0.25">
      <c r="A96" s="163" t="s">
        <v>568</v>
      </c>
      <c r="B96" s="43">
        <f>IFERROR(INDEX('Annex 1 LV, HV and UMS charges'!$B$12:$B$45,MATCH($A96,'Annex 1 LV, HV and UMS charges'!$A$12:$A$310,0)),INDEX('Annex 4 LDNO charges'!$B$14:$B$203,MATCH($A96,'Annex 4 LDNO charges'!$A$14:$A$203,0)))</f>
        <v>0</v>
      </c>
      <c r="C96" s="162">
        <v>0</v>
      </c>
      <c r="D96" s="178"/>
      <c r="E96" s="177">
        <v>0</v>
      </c>
    </row>
    <row r="97" spans="1:5" ht="27.75" customHeight="1" x14ac:dyDescent="0.25">
      <c r="A97" s="163" t="s">
        <v>569</v>
      </c>
      <c r="B97" s="43">
        <f>IFERROR(INDEX('Annex 1 LV, HV and UMS charges'!$B$12:$B$45,MATCH($A97,'Annex 1 LV, HV and UMS charges'!$A$12:$A$310,0)),INDEX('Annex 4 LDNO charges'!$B$14:$B$203,MATCH($A97,'Annex 4 LDNO charges'!$A$14:$A$203,0)))</f>
        <v>0</v>
      </c>
      <c r="C97" s="162">
        <v>0</v>
      </c>
      <c r="D97" s="178"/>
      <c r="E97" s="177">
        <v>0</v>
      </c>
    </row>
    <row r="98" spans="1:5" ht="27.75" customHeight="1" x14ac:dyDescent="0.25">
      <c r="A98" s="163" t="s">
        <v>570</v>
      </c>
      <c r="B98" s="43">
        <f>IFERROR(INDEX('Annex 1 LV, HV and UMS charges'!$B$12:$B$45,MATCH($A98,'Annex 1 LV, HV and UMS charges'!$A$12:$A$310,0)),INDEX('Annex 4 LDNO charges'!$B$14:$B$203,MATCH($A98,'Annex 4 LDNO charges'!$A$14:$A$203,0)))</f>
        <v>0</v>
      </c>
      <c r="C98" s="162">
        <v>0</v>
      </c>
      <c r="D98" s="178"/>
      <c r="E98" s="177">
        <v>0</v>
      </c>
    </row>
    <row r="99" spans="1:5" ht="27.75" customHeight="1" x14ac:dyDescent="0.25">
      <c r="A99" s="163" t="s">
        <v>571</v>
      </c>
      <c r="B99" s="43">
        <f>IFERROR(INDEX('Annex 1 LV, HV and UMS charges'!$B$12:$B$45,MATCH($A99,'Annex 1 LV, HV and UMS charges'!$A$12:$A$310,0)),INDEX('Annex 4 LDNO charges'!$B$14:$B$203,MATCH($A99,'Annex 4 LDNO charges'!$A$14:$A$203,0)))</f>
        <v>0</v>
      </c>
      <c r="C99" s="162">
        <v>0</v>
      </c>
      <c r="D99" s="178"/>
      <c r="E99" s="177">
        <v>0</v>
      </c>
    </row>
    <row r="100" spans="1:5" ht="27.75" customHeight="1" x14ac:dyDescent="0.25">
      <c r="A100" s="163" t="s">
        <v>637</v>
      </c>
      <c r="B100" s="43">
        <f>IFERROR(INDEX('Annex 1 LV, HV and UMS charges'!$B$12:$B$45,MATCH($A100,'Annex 1 LV, HV and UMS charges'!$A$12:$A$310,0)),INDEX('Annex 4 LDNO charges'!$B$14:$B$203,MATCH($A100,'Annex 4 LDNO charges'!$A$14:$A$203,0)))</f>
        <v>0</v>
      </c>
      <c r="C100" s="176" t="s">
        <v>594</v>
      </c>
      <c r="D100" s="177">
        <v>0</v>
      </c>
      <c r="E100" s="177">
        <v>0</v>
      </c>
    </row>
    <row r="101" spans="1:5" ht="27.75" customHeight="1" x14ac:dyDescent="0.25">
      <c r="A101" s="163" t="s">
        <v>638</v>
      </c>
      <c r="B101" s="43">
        <f>IFERROR(INDEX('Annex 1 LV, HV and UMS charges'!$B$12:$B$45,MATCH($A101,'Annex 1 LV, HV and UMS charges'!$A$12:$A$310,0)),INDEX('Annex 4 LDNO charges'!$B$14:$B$203,MATCH($A101,'Annex 4 LDNO charges'!$A$14:$A$203,0)))</f>
        <v>0</v>
      </c>
      <c r="C101" s="162" t="s">
        <v>593</v>
      </c>
      <c r="D101" s="178"/>
      <c r="E101" s="177">
        <v>0</v>
      </c>
    </row>
    <row r="102" spans="1:5" ht="27.75" customHeight="1" x14ac:dyDescent="0.25">
      <c r="A102" s="163" t="s">
        <v>639</v>
      </c>
      <c r="B102" s="43">
        <f>IFERROR(INDEX('Annex 1 LV, HV and UMS charges'!$B$12:$B$45,MATCH($A102,'Annex 1 LV, HV and UMS charges'!$A$12:$A$310,0)),INDEX('Annex 4 LDNO charges'!$B$14:$B$203,MATCH($A102,'Annex 4 LDNO charges'!$A$14:$A$203,0)))</f>
        <v>0</v>
      </c>
      <c r="C102" s="162" t="s">
        <v>593</v>
      </c>
      <c r="D102" s="178"/>
      <c r="E102" s="177">
        <v>0</v>
      </c>
    </row>
    <row r="103" spans="1:5" ht="27.75" customHeight="1" x14ac:dyDescent="0.25">
      <c r="A103" s="163" t="s">
        <v>640</v>
      </c>
      <c r="B103" s="43">
        <f>IFERROR(INDEX('Annex 1 LV, HV and UMS charges'!$B$12:$B$45,MATCH($A103,'Annex 1 LV, HV and UMS charges'!$A$12:$A$310,0)),INDEX('Annex 4 LDNO charges'!$B$14:$B$203,MATCH($A103,'Annex 4 LDNO charges'!$A$14:$A$203,0)))</f>
        <v>0</v>
      </c>
      <c r="C103" s="162" t="s">
        <v>593</v>
      </c>
      <c r="D103" s="178"/>
      <c r="E103" s="177">
        <v>0</v>
      </c>
    </row>
    <row r="104" spans="1:5" ht="27.75" customHeight="1" x14ac:dyDescent="0.25">
      <c r="A104" s="163" t="s">
        <v>641</v>
      </c>
      <c r="B104" s="43">
        <f>IFERROR(INDEX('Annex 1 LV, HV and UMS charges'!$B$12:$B$45,MATCH($A104,'Annex 1 LV, HV and UMS charges'!$A$12:$A$310,0)),INDEX('Annex 4 LDNO charges'!$B$14:$B$203,MATCH($A104,'Annex 4 LDNO charges'!$A$14:$A$203,0)))</f>
        <v>0</v>
      </c>
      <c r="C104" s="162" t="s">
        <v>593</v>
      </c>
      <c r="D104" s="178"/>
      <c r="E104" s="177">
        <v>0</v>
      </c>
    </row>
    <row r="105" spans="1:5" ht="27.75" customHeight="1" x14ac:dyDescent="0.25">
      <c r="A105" s="163" t="s">
        <v>642</v>
      </c>
      <c r="B105" s="43">
        <f>IFERROR(INDEX('Annex 1 LV, HV and UMS charges'!$B$12:$B$45,MATCH($A105,'Annex 1 LV, HV and UMS charges'!$A$12:$A$310,0)),INDEX('Annex 4 LDNO charges'!$B$14:$B$203,MATCH($A105,'Annex 4 LDNO charges'!$A$14:$A$203,0)))</f>
        <v>0</v>
      </c>
      <c r="C105" s="162" t="s">
        <v>593</v>
      </c>
      <c r="D105" s="178"/>
      <c r="E105" s="177">
        <v>0</v>
      </c>
    </row>
    <row r="106" spans="1:5" ht="27.75" customHeight="1" x14ac:dyDescent="0.25">
      <c r="A106" s="163" t="s">
        <v>542</v>
      </c>
      <c r="B106" s="43">
        <f>IFERROR(INDEX('Annex 1 LV, HV and UMS charges'!$B$12:$B$45,MATCH($A106,'Annex 1 LV, HV and UMS charges'!$A$12:$A$310,0)),INDEX('Annex 4 LDNO charges'!$B$14:$B$203,MATCH($A106,'Annex 4 LDNO charges'!$A$14:$A$203,0)))</f>
        <v>0</v>
      </c>
      <c r="C106" s="162">
        <v>0</v>
      </c>
      <c r="D106" s="178"/>
      <c r="E106" s="177">
        <v>0</v>
      </c>
    </row>
    <row r="107" spans="1:5" ht="27.75" customHeight="1" x14ac:dyDescent="0.25">
      <c r="A107" s="163" t="s">
        <v>543</v>
      </c>
      <c r="B107" s="43">
        <f>IFERROR(INDEX('Annex 1 LV, HV and UMS charges'!$B$12:$B$45,MATCH($A107,'Annex 1 LV, HV and UMS charges'!$A$12:$A$310,0)),INDEX('Annex 4 LDNO charges'!$B$14:$B$203,MATCH($A107,'Annex 4 LDNO charges'!$A$14:$A$203,0)))</f>
        <v>0</v>
      </c>
      <c r="C107" s="162">
        <v>0</v>
      </c>
      <c r="D107" s="178"/>
      <c r="E107" s="177">
        <v>0</v>
      </c>
    </row>
    <row r="108" spans="1:5" ht="27.75" customHeight="1" x14ac:dyDescent="0.25">
      <c r="A108" s="163" t="s">
        <v>544</v>
      </c>
      <c r="B108" s="43">
        <f>IFERROR(INDEX('Annex 1 LV, HV and UMS charges'!$B$12:$B$45,MATCH($A108,'Annex 1 LV, HV and UMS charges'!$A$12:$A$310,0)),INDEX('Annex 4 LDNO charges'!$B$14:$B$203,MATCH($A108,'Annex 4 LDNO charges'!$A$14:$A$203,0)))</f>
        <v>0</v>
      </c>
      <c r="C108" s="162">
        <v>0</v>
      </c>
      <c r="D108" s="178"/>
      <c r="E108" s="177">
        <v>0</v>
      </c>
    </row>
    <row r="109" spans="1:5" ht="27.75" customHeight="1" x14ac:dyDescent="0.25">
      <c r="A109" s="163" t="s">
        <v>545</v>
      </c>
      <c r="B109" s="43">
        <f>IFERROR(INDEX('Annex 1 LV, HV and UMS charges'!$B$12:$B$45,MATCH($A109,'Annex 1 LV, HV and UMS charges'!$A$12:$A$310,0)),INDEX('Annex 4 LDNO charges'!$B$14:$B$203,MATCH($A109,'Annex 4 LDNO charges'!$A$14:$A$203,0)))</f>
        <v>0</v>
      </c>
      <c r="C109" s="162">
        <v>0</v>
      </c>
      <c r="D109" s="178"/>
      <c r="E109" s="177">
        <v>0</v>
      </c>
    </row>
    <row r="110" spans="1:5" ht="27.75" customHeight="1" x14ac:dyDescent="0.25">
      <c r="A110" s="163" t="s">
        <v>546</v>
      </c>
      <c r="B110" s="43">
        <f>IFERROR(INDEX('Annex 1 LV, HV and UMS charges'!$B$12:$B$45,MATCH($A110,'Annex 1 LV, HV and UMS charges'!$A$12:$A$310,0)),INDEX('Annex 4 LDNO charges'!$B$14:$B$203,MATCH($A110,'Annex 4 LDNO charges'!$A$14:$A$203,0)))</f>
        <v>0</v>
      </c>
      <c r="C110" s="162">
        <v>0</v>
      </c>
      <c r="D110" s="178"/>
      <c r="E110" s="177">
        <v>0</v>
      </c>
    </row>
    <row r="111" spans="1:5" ht="27.75" customHeight="1" x14ac:dyDescent="0.25">
      <c r="A111" s="163" t="s">
        <v>547</v>
      </c>
      <c r="B111" s="43">
        <f>IFERROR(INDEX('Annex 1 LV, HV and UMS charges'!$B$12:$B$45,MATCH($A111,'Annex 1 LV, HV and UMS charges'!$A$12:$A$310,0)),INDEX('Annex 4 LDNO charges'!$B$14:$B$203,MATCH($A111,'Annex 4 LDNO charges'!$A$14:$A$203,0)))</f>
        <v>0</v>
      </c>
      <c r="C111" s="162">
        <v>0</v>
      </c>
      <c r="D111" s="178"/>
      <c r="E111" s="177">
        <v>0</v>
      </c>
    </row>
    <row r="112" spans="1:5" ht="27.75" customHeight="1" x14ac:dyDescent="0.25">
      <c r="A112" s="163" t="s">
        <v>548</v>
      </c>
      <c r="B112" s="43">
        <f>IFERROR(INDEX('Annex 1 LV, HV and UMS charges'!$B$12:$B$45,MATCH($A112,'Annex 1 LV, HV and UMS charges'!$A$12:$A$310,0)),INDEX('Annex 4 LDNO charges'!$B$14:$B$203,MATCH($A112,'Annex 4 LDNO charges'!$A$14:$A$203,0)))</f>
        <v>0</v>
      </c>
      <c r="C112" s="162">
        <v>0</v>
      </c>
      <c r="D112" s="178"/>
      <c r="E112" s="177">
        <v>0</v>
      </c>
    </row>
    <row r="113" spans="1:5" ht="27.75" customHeight="1" x14ac:dyDescent="0.25">
      <c r="A113" s="163" t="s">
        <v>549</v>
      </c>
      <c r="B113" s="43">
        <f>IFERROR(INDEX('Annex 1 LV, HV and UMS charges'!$B$12:$B$45,MATCH($A113,'Annex 1 LV, HV and UMS charges'!$A$12:$A$310,0)),INDEX('Annex 4 LDNO charges'!$B$14:$B$203,MATCH($A113,'Annex 4 LDNO charges'!$A$14:$A$203,0)))</f>
        <v>0</v>
      </c>
      <c r="C113" s="162">
        <v>0</v>
      </c>
      <c r="D113" s="178"/>
      <c r="E113" s="177">
        <v>0</v>
      </c>
    </row>
    <row r="114" spans="1:5" ht="27.75" customHeight="1" x14ac:dyDescent="0.25">
      <c r="A114" s="163" t="s">
        <v>550</v>
      </c>
      <c r="B114" s="43">
        <f>IFERROR(INDEX('Annex 1 LV, HV and UMS charges'!$B$12:$B$45,MATCH($A114,'Annex 1 LV, HV and UMS charges'!$A$12:$A$310,0)),INDEX('Annex 4 LDNO charges'!$B$14:$B$203,MATCH($A114,'Annex 4 LDNO charges'!$A$14:$A$203,0)))</f>
        <v>0</v>
      </c>
      <c r="C114" s="162">
        <v>0</v>
      </c>
      <c r="D114" s="178"/>
      <c r="E114" s="177">
        <v>0</v>
      </c>
    </row>
    <row r="115" spans="1:5" ht="27.75" customHeight="1" x14ac:dyDescent="0.25">
      <c r="A115" s="163" t="s">
        <v>551</v>
      </c>
      <c r="B115" s="43">
        <f>IFERROR(INDEX('Annex 1 LV, HV and UMS charges'!$B$12:$B$45,MATCH($A115,'Annex 1 LV, HV and UMS charges'!$A$12:$A$310,0)),INDEX('Annex 4 LDNO charges'!$B$14:$B$203,MATCH($A115,'Annex 4 LDNO charges'!$A$14:$A$203,0)))</f>
        <v>0</v>
      </c>
      <c r="C115" s="162">
        <v>0</v>
      </c>
      <c r="D115" s="178"/>
      <c r="E115" s="177">
        <v>0</v>
      </c>
    </row>
    <row r="116" spans="1:5" ht="27.75" customHeight="1" x14ac:dyDescent="0.25">
      <c r="A116" s="163" t="s">
        <v>552</v>
      </c>
      <c r="B116" s="43">
        <f>IFERROR(INDEX('Annex 1 LV, HV and UMS charges'!$B$12:$B$45,MATCH($A116,'Annex 1 LV, HV and UMS charges'!$A$12:$A$310,0)),INDEX('Annex 4 LDNO charges'!$B$14:$B$203,MATCH($A116,'Annex 4 LDNO charges'!$A$14:$A$203,0)))</f>
        <v>0</v>
      </c>
      <c r="C116" s="162">
        <v>0</v>
      </c>
      <c r="D116" s="178"/>
      <c r="E116" s="177">
        <v>0</v>
      </c>
    </row>
    <row r="117" spans="1:5" ht="27.75" customHeight="1" x14ac:dyDescent="0.25">
      <c r="A117" s="163" t="s">
        <v>553</v>
      </c>
      <c r="B117" s="43">
        <f>IFERROR(INDEX('Annex 1 LV, HV and UMS charges'!$B$12:$B$45,MATCH($A117,'Annex 1 LV, HV and UMS charges'!$A$12:$A$310,0)),INDEX('Annex 4 LDNO charges'!$B$14:$B$203,MATCH($A117,'Annex 4 LDNO charges'!$A$14:$A$203,0)))</f>
        <v>0</v>
      </c>
      <c r="C117" s="162">
        <v>0</v>
      </c>
      <c r="D117" s="178"/>
      <c r="E117" s="177">
        <v>0</v>
      </c>
    </row>
    <row r="118" spans="1:5" ht="27.75" customHeight="1" x14ac:dyDescent="0.25">
      <c r="A118" s="163" t="s">
        <v>554</v>
      </c>
      <c r="B118" s="43">
        <f>IFERROR(INDEX('Annex 1 LV, HV and UMS charges'!$B$12:$B$45,MATCH($A118,'Annex 1 LV, HV and UMS charges'!$A$12:$A$310,0)),INDEX('Annex 4 LDNO charges'!$B$14:$B$203,MATCH($A118,'Annex 4 LDNO charges'!$A$14:$A$203,0)))</f>
        <v>0</v>
      </c>
      <c r="C118" s="162">
        <v>0</v>
      </c>
      <c r="D118" s="178"/>
      <c r="E118" s="177">
        <v>0</v>
      </c>
    </row>
    <row r="119" spans="1:5" ht="27.75" customHeight="1" x14ac:dyDescent="0.25">
      <c r="A119" s="163" t="s">
        <v>555</v>
      </c>
      <c r="B119" s="43">
        <f>IFERROR(INDEX('Annex 1 LV, HV and UMS charges'!$B$12:$B$45,MATCH($A119,'Annex 1 LV, HV and UMS charges'!$A$12:$A$310,0)),INDEX('Annex 4 LDNO charges'!$B$14:$B$203,MATCH($A119,'Annex 4 LDNO charges'!$A$14:$A$203,0)))</f>
        <v>0</v>
      </c>
      <c r="C119" s="162">
        <v>0</v>
      </c>
      <c r="D119" s="178"/>
      <c r="E119" s="177">
        <v>0</v>
      </c>
    </row>
    <row r="120" spans="1:5" ht="27.75" customHeight="1" x14ac:dyDescent="0.25">
      <c r="A120" s="163" t="s">
        <v>556</v>
      </c>
      <c r="B120" s="43">
        <f>IFERROR(INDEX('Annex 1 LV, HV and UMS charges'!$B$12:$B$45,MATCH($A120,'Annex 1 LV, HV and UMS charges'!$A$12:$A$310,0)),INDEX('Annex 4 LDNO charges'!$B$14:$B$203,MATCH($A120,'Annex 4 LDNO charges'!$A$14:$A$203,0)))</f>
        <v>0</v>
      </c>
      <c r="C120" s="162">
        <v>0</v>
      </c>
      <c r="D120" s="178"/>
      <c r="E120" s="177">
        <v>0</v>
      </c>
    </row>
    <row r="121" spans="1:5" ht="27.75" customHeight="1" x14ac:dyDescent="0.25">
      <c r="A121" s="163" t="s">
        <v>643</v>
      </c>
      <c r="B121" s="43">
        <f>IFERROR(INDEX('Annex 1 LV, HV and UMS charges'!$B$12:$B$45,MATCH($A121,'Annex 1 LV, HV and UMS charges'!$A$12:$A$310,0)),INDEX('Annex 4 LDNO charges'!$B$14:$B$203,MATCH($A121,'Annex 4 LDNO charges'!$A$14:$A$203,0)))</f>
        <v>0</v>
      </c>
      <c r="C121" s="176" t="s">
        <v>594</v>
      </c>
      <c r="D121" s="177">
        <v>0</v>
      </c>
      <c r="E121" s="177">
        <v>0</v>
      </c>
    </row>
    <row r="122" spans="1:5" ht="27.75" customHeight="1" x14ac:dyDescent="0.25">
      <c r="A122" s="163" t="s">
        <v>644</v>
      </c>
      <c r="B122" s="43">
        <f>IFERROR(INDEX('Annex 1 LV, HV and UMS charges'!$B$12:$B$45,MATCH($A122,'Annex 1 LV, HV and UMS charges'!$A$12:$A$310,0)),INDEX('Annex 4 LDNO charges'!$B$14:$B$203,MATCH($A122,'Annex 4 LDNO charges'!$A$14:$A$203,0)))</f>
        <v>0</v>
      </c>
      <c r="C122" s="162" t="s">
        <v>593</v>
      </c>
      <c r="D122" s="178"/>
      <c r="E122" s="177">
        <v>0</v>
      </c>
    </row>
    <row r="123" spans="1:5" ht="27.75" customHeight="1" x14ac:dyDescent="0.25">
      <c r="A123" s="163" t="s">
        <v>645</v>
      </c>
      <c r="B123" s="43">
        <f>IFERROR(INDEX('Annex 1 LV, HV and UMS charges'!$B$12:$B$45,MATCH($A123,'Annex 1 LV, HV and UMS charges'!$A$12:$A$310,0)),INDEX('Annex 4 LDNO charges'!$B$14:$B$203,MATCH($A123,'Annex 4 LDNO charges'!$A$14:$A$203,0)))</f>
        <v>0</v>
      </c>
      <c r="C123" s="162" t="s">
        <v>593</v>
      </c>
      <c r="D123" s="178"/>
      <c r="E123" s="177">
        <v>0</v>
      </c>
    </row>
    <row r="124" spans="1:5" ht="27.75" customHeight="1" x14ac:dyDescent="0.25">
      <c r="A124" s="163" t="s">
        <v>646</v>
      </c>
      <c r="B124" s="43">
        <f>IFERROR(INDEX('Annex 1 LV, HV and UMS charges'!$B$12:$B$45,MATCH($A124,'Annex 1 LV, HV and UMS charges'!$A$12:$A$310,0)),INDEX('Annex 4 LDNO charges'!$B$14:$B$203,MATCH($A124,'Annex 4 LDNO charges'!$A$14:$A$203,0)))</f>
        <v>0</v>
      </c>
      <c r="C124" s="162" t="s">
        <v>593</v>
      </c>
      <c r="D124" s="178"/>
      <c r="E124" s="177">
        <v>0</v>
      </c>
    </row>
    <row r="125" spans="1:5" ht="28" x14ac:dyDescent="0.25">
      <c r="A125" s="163" t="s">
        <v>647</v>
      </c>
      <c r="B125" s="43">
        <f>IFERROR(INDEX('Annex 1 LV, HV and UMS charges'!$B$12:$B$45,MATCH($A125,'Annex 1 LV, HV and UMS charges'!$A$12:$A$310,0)),INDEX('Annex 4 LDNO charges'!$B$14:$B$203,MATCH($A125,'Annex 4 LDNO charges'!$A$14:$A$203,0)))</f>
        <v>0</v>
      </c>
      <c r="C125" s="162" t="s">
        <v>593</v>
      </c>
      <c r="D125" s="178"/>
      <c r="E125" s="177">
        <v>0</v>
      </c>
    </row>
    <row r="126" spans="1:5" ht="27.75" customHeight="1" x14ac:dyDescent="0.25">
      <c r="A126" s="163" t="s">
        <v>648</v>
      </c>
      <c r="B126" s="43">
        <f>IFERROR(INDEX('Annex 1 LV, HV and UMS charges'!$B$12:$B$45,MATCH($A126,'Annex 1 LV, HV and UMS charges'!$A$12:$A$310,0)),INDEX('Annex 4 LDNO charges'!$B$14:$B$203,MATCH($A126,'Annex 4 LDNO charges'!$A$14:$A$203,0)))</f>
        <v>0</v>
      </c>
      <c r="C126" s="162" t="s">
        <v>593</v>
      </c>
      <c r="D126" s="178"/>
      <c r="E126" s="177">
        <v>0</v>
      </c>
    </row>
    <row r="127" spans="1:5" ht="27.75" customHeight="1" x14ac:dyDescent="0.25">
      <c r="A127" s="163" t="s">
        <v>527</v>
      </c>
      <c r="B127" s="43">
        <f>IFERROR(INDEX('Annex 1 LV, HV and UMS charges'!$B$12:$B$45,MATCH($A127,'Annex 1 LV, HV and UMS charges'!$A$12:$A$310,0)),INDEX('Annex 4 LDNO charges'!$B$14:$B$203,MATCH($A127,'Annex 4 LDNO charges'!$A$14:$A$203,0)))</f>
        <v>0</v>
      </c>
      <c r="C127" s="162">
        <v>0</v>
      </c>
      <c r="D127" s="178"/>
      <c r="E127" s="177">
        <v>0</v>
      </c>
    </row>
    <row r="128" spans="1:5" ht="27.75" customHeight="1" x14ac:dyDescent="0.25">
      <c r="A128" s="163" t="s">
        <v>528</v>
      </c>
      <c r="B128" s="43">
        <f>IFERROR(INDEX('Annex 1 LV, HV and UMS charges'!$B$12:$B$45,MATCH($A128,'Annex 1 LV, HV and UMS charges'!$A$12:$A$310,0)),INDEX('Annex 4 LDNO charges'!$B$14:$B$203,MATCH($A128,'Annex 4 LDNO charges'!$A$14:$A$203,0)))</f>
        <v>0</v>
      </c>
      <c r="C128" s="162">
        <v>0</v>
      </c>
      <c r="D128" s="178"/>
      <c r="E128" s="177">
        <v>0</v>
      </c>
    </row>
    <row r="129" spans="1:5" ht="27.75" customHeight="1" x14ac:dyDescent="0.25">
      <c r="A129" s="163" t="s">
        <v>529</v>
      </c>
      <c r="B129" s="43">
        <f>IFERROR(INDEX('Annex 1 LV, HV and UMS charges'!$B$12:$B$45,MATCH($A129,'Annex 1 LV, HV and UMS charges'!$A$12:$A$310,0)),INDEX('Annex 4 LDNO charges'!$B$14:$B$203,MATCH($A129,'Annex 4 LDNO charges'!$A$14:$A$203,0)))</f>
        <v>0</v>
      </c>
      <c r="C129" s="162">
        <v>0</v>
      </c>
      <c r="D129" s="178"/>
      <c r="E129" s="177">
        <v>0</v>
      </c>
    </row>
    <row r="130" spans="1:5" ht="27.75" customHeight="1" x14ac:dyDescent="0.25">
      <c r="A130" s="163" t="s">
        <v>530</v>
      </c>
      <c r="B130" s="43">
        <f>IFERROR(INDEX('Annex 1 LV, HV and UMS charges'!$B$12:$B$45,MATCH($A130,'Annex 1 LV, HV and UMS charges'!$A$12:$A$310,0)),INDEX('Annex 4 LDNO charges'!$B$14:$B$203,MATCH($A130,'Annex 4 LDNO charges'!$A$14:$A$203,0)))</f>
        <v>0</v>
      </c>
      <c r="C130" s="162">
        <v>0</v>
      </c>
      <c r="D130" s="178"/>
      <c r="E130" s="177">
        <v>0</v>
      </c>
    </row>
    <row r="131" spans="1:5" ht="27.75" customHeight="1" x14ac:dyDescent="0.25">
      <c r="A131" s="163" t="s">
        <v>531</v>
      </c>
      <c r="B131" s="43">
        <f>IFERROR(INDEX('Annex 1 LV, HV and UMS charges'!$B$12:$B$45,MATCH($A131,'Annex 1 LV, HV and UMS charges'!$A$12:$A$310,0)),INDEX('Annex 4 LDNO charges'!$B$14:$B$203,MATCH($A131,'Annex 4 LDNO charges'!$A$14:$A$203,0)))</f>
        <v>0</v>
      </c>
      <c r="C131" s="162">
        <v>0</v>
      </c>
      <c r="D131" s="178"/>
      <c r="E131" s="177">
        <v>0</v>
      </c>
    </row>
    <row r="132" spans="1:5" ht="27.75" customHeight="1" x14ac:dyDescent="0.25">
      <c r="A132" s="163" t="s">
        <v>532</v>
      </c>
      <c r="B132" s="43">
        <f>IFERROR(INDEX('Annex 1 LV, HV and UMS charges'!$B$12:$B$45,MATCH($A132,'Annex 1 LV, HV and UMS charges'!$A$12:$A$310,0)),INDEX('Annex 4 LDNO charges'!$B$14:$B$203,MATCH($A132,'Annex 4 LDNO charges'!$A$14:$A$203,0)))</f>
        <v>0</v>
      </c>
      <c r="C132" s="162">
        <v>0</v>
      </c>
      <c r="D132" s="178"/>
      <c r="E132" s="177">
        <v>0</v>
      </c>
    </row>
    <row r="133" spans="1:5" ht="27.75" customHeight="1" x14ac:dyDescent="0.25">
      <c r="A133" s="163" t="s">
        <v>533</v>
      </c>
      <c r="B133" s="43">
        <f>IFERROR(INDEX('Annex 1 LV, HV and UMS charges'!$B$12:$B$45,MATCH($A133,'Annex 1 LV, HV and UMS charges'!$A$12:$A$310,0)),INDEX('Annex 4 LDNO charges'!$B$14:$B$203,MATCH($A133,'Annex 4 LDNO charges'!$A$14:$A$203,0)))</f>
        <v>0</v>
      </c>
      <c r="C133" s="162">
        <v>0</v>
      </c>
      <c r="D133" s="178"/>
      <c r="E133" s="177">
        <v>0</v>
      </c>
    </row>
    <row r="134" spans="1:5" ht="27.75" customHeight="1" x14ac:dyDescent="0.25">
      <c r="A134" s="163" t="s">
        <v>534</v>
      </c>
      <c r="B134" s="43">
        <f>IFERROR(INDEX('Annex 1 LV, HV and UMS charges'!$B$12:$B$45,MATCH($A134,'Annex 1 LV, HV and UMS charges'!$A$12:$A$310,0)),INDEX('Annex 4 LDNO charges'!$B$14:$B$203,MATCH($A134,'Annex 4 LDNO charges'!$A$14:$A$203,0)))</f>
        <v>0</v>
      </c>
      <c r="C134" s="162">
        <v>0</v>
      </c>
      <c r="D134" s="178"/>
      <c r="E134" s="177">
        <v>0</v>
      </c>
    </row>
    <row r="135" spans="1:5" ht="27.75" customHeight="1" x14ac:dyDescent="0.25">
      <c r="A135" s="163" t="s">
        <v>535</v>
      </c>
      <c r="B135" s="43">
        <f>IFERROR(INDEX('Annex 1 LV, HV and UMS charges'!$B$12:$B$45,MATCH($A135,'Annex 1 LV, HV and UMS charges'!$A$12:$A$310,0)),INDEX('Annex 4 LDNO charges'!$B$14:$B$203,MATCH($A135,'Annex 4 LDNO charges'!$A$14:$A$203,0)))</f>
        <v>0</v>
      </c>
      <c r="C135" s="162">
        <v>0</v>
      </c>
      <c r="D135" s="178"/>
      <c r="E135" s="177">
        <v>0</v>
      </c>
    </row>
    <row r="136" spans="1:5" ht="27.75" customHeight="1" x14ac:dyDescent="0.25">
      <c r="A136" s="163" t="s">
        <v>536</v>
      </c>
      <c r="B136" s="43">
        <f>IFERROR(INDEX('Annex 1 LV, HV and UMS charges'!$B$12:$B$45,MATCH($A136,'Annex 1 LV, HV and UMS charges'!$A$12:$A$310,0)),INDEX('Annex 4 LDNO charges'!$B$14:$B$203,MATCH($A136,'Annex 4 LDNO charges'!$A$14:$A$203,0)))</f>
        <v>0</v>
      </c>
      <c r="C136" s="162">
        <v>0</v>
      </c>
      <c r="D136" s="178"/>
      <c r="E136" s="177">
        <v>0</v>
      </c>
    </row>
    <row r="137" spans="1:5" ht="27.75" customHeight="1" x14ac:dyDescent="0.25">
      <c r="A137" s="163" t="s">
        <v>537</v>
      </c>
      <c r="B137" s="43">
        <f>IFERROR(INDEX('Annex 1 LV, HV and UMS charges'!$B$12:$B$45,MATCH($A137,'Annex 1 LV, HV and UMS charges'!$A$12:$A$310,0)),INDEX('Annex 4 LDNO charges'!$B$14:$B$203,MATCH($A137,'Annex 4 LDNO charges'!$A$14:$A$203,0)))</f>
        <v>0</v>
      </c>
      <c r="C137" s="162">
        <v>0</v>
      </c>
      <c r="D137" s="178"/>
      <c r="E137" s="177">
        <v>0</v>
      </c>
    </row>
    <row r="138" spans="1:5" ht="27.75" customHeight="1" x14ac:dyDescent="0.25">
      <c r="A138" s="163" t="s">
        <v>538</v>
      </c>
      <c r="B138" s="43">
        <f>IFERROR(INDEX('Annex 1 LV, HV and UMS charges'!$B$12:$B$45,MATCH($A138,'Annex 1 LV, HV and UMS charges'!$A$12:$A$310,0)),INDEX('Annex 4 LDNO charges'!$B$14:$B$203,MATCH($A138,'Annex 4 LDNO charges'!$A$14:$A$203,0)))</f>
        <v>0</v>
      </c>
      <c r="C138" s="162">
        <v>0</v>
      </c>
      <c r="D138" s="178"/>
      <c r="E138" s="177">
        <v>0</v>
      </c>
    </row>
    <row r="139" spans="1:5" ht="27.75" customHeight="1" x14ac:dyDescent="0.25">
      <c r="A139" s="163" t="s">
        <v>539</v>
      </c>
      <c r="B139" s="43">
        <f>IFERROR(INDEX('Annex 1 LV, HV and UMS charges'!$B$12:$B$45,MATCH($A139,'Annex 1 LV, HV and UMS charges'!$A$12:$A$310,0)),INDEX('Annex 4 LDNO charges'!$B$14:$B$203,MATCH($A139,'Annex 4 LDNO charges'!$A$14:$A$203,0)))</f>
        <v>0</v>
      </c>
      <c r="C139" s="162">
        <v>0</v>
      </c>
      <c r="D139" s="178"/>
      <c r="E139" s="177">
        <v>0</v>
      </c>
    </row>
    <row r="140" spans="1:5" ht="27.75" customHeight="1" x14ac:dyDescent="0.25">
      <c r="A140" s="163" t="s">
        <v>540</v>
      </c>
      <c r="B140" s="43">
        <f>IFERROR(INDEX('Annex 1 LV, HV and UMS charges'!$B$12:$B$45,MATCH($A140,'Annex 1 LV, HV and UMS charges'!$A$12:$A$310,0)),INDEX('Annex 4 LDNO charges'!$B$14:$B$203,MATCH($A140,'Annex 4 LDNO charges'!$A$14:$A$203,0)))</f>
        <v>0</v>
      </c>
      <c r="C140" s="162">
        <v>0</v>
      </c>
      <c r="D140" s="178"/>
      <c r="E140" s="177">
        <v>0</v>
      </c>
    </row>
    <row r="141" spans="1:5" ht="27.75" customHeight="1" x14ac:dyDescent="0.25">
      <c r="A141" s="163" t="s">
        <v>541</v>
      </c>
      <c r="B141" s="43">
        <f>IFERROR(INDEX('Annex 1 LV, HV and UMS charges'!$B$12:$B$45,MATCH($A141,'Annex 1 LV, HV and UMS charges'!$A$12:$A$310,0)),INDEX('Annex 4 LDNO charges'!$B$14:$B$203,MATCH($A141,'Annex 4 LDNO charges'!$A$14:$A$203,0)))</f>
        <v>0</v>
      </c>
      <c r="C141" s="162">
        <v>0</v>
      </c>
      <c r="D141" s="178"/>
      <c r="E141" s="177">
        <v>0</v>
      </c>
    </row>
    <row r="142" spans="1:5" ht="27.75" customHeight="1" x14ac:dyDescent="0.25">
      <c r="A142" s="163" t="s">
        <v>649</v>
      </c>
      <c r="B142" s="43">
        <f>IFERROR(INDEX('Annex 1 LV, HV and UMS charges'!$B$12:$B$45,MATCH($A142,'Annex 1 LV, HV and UMS charges'!$A$12:$A$310,0)),INDEX('Annex 4 LDNO charges'!$B$14:$B$203,MATCH($A142,'Annex 4 LDNO charges'!$A$14:$A$203,0)))</f>
        <v>0</v>
      </c>
      <c r="C142" s="176" t="s">
        <v>594</v>
      </c>
      <c r="D142" s="177">
        <v>0</v>
      </c>
      <c r="E142" s="177">
        <v>0</v>
      </c>
    </row>
    <row r="143" spans="1:5" ht="27.75" customHeight="1" x14ac:dyDescent="0.25">
      <c r="A143" s="163" t="s">
        <v>650</v>
      </c>
      <c r="B143" s="43">
        <f>IFERROR(INDEX('Annex 1 LV, HV and UMS charges'!$B$12:$B$45,MATCH($A143,'Annex 1 LV, HV and UMS charges'!$A$12:$A$310,0)),INDEX('Annex 4 LDNO charges'!$B$14:$B$203,MATCH($A143,'Annex 4 LDNO charges'!$A$14:$A$203,0)))</f>
        <v>0</v>
      </c>
      <c r="C143" s="162" t="s">
        <v>593</v>
      </c>
      <c r="D143" s="178"/>
      <c r="E143" s="177">
        <v>0</v>
      </c>
    </row>
    <row r="144" spans="1:5" ht="27.75" customHeight="1" x14ac:dyDescent="0.25">
      <c r="A144" s="163" t="s">
        <v>651</v>
      </c>
      <c r="B144" s="43">
        <f>IFERROR(INDEX('Annex 1 LV, HV and UMS charges'!$B$12:$B$45,MATCH($A144,'Annex 1 LV, HV and UMS charges'!$A$12:$A$310,0)),INDEX('Annex 4 LDNO charges'!$B$14:$B$203,MATCH($A144,'Annex 4 LDNO charges'!$A$14:$A$203,0)))</f>
        <v>0</v>
      </c>
      <c r="C144" s="162" t="s">
        <v>593</v>
      </c>
      <c r="D144" s="178"/>
      <c r="E144" s="177">
        <v>0</v>
      </c>
    </row>
    <row r="145" spans="1:5" ht="27.75" customHeight="1" x14ac:dyDescent="0.25">
      <c r="A145" s="163" t="s">
        <v>652</v>
      </c>
      <c r="B145" s="43">
        <f>IFERROR(INDEX('Annex 1 LV, HV and UMS charges'!$B$12:$B$45,MATCH($A145,'Annex 1 LV, HV and UMS charges'!$A$12:$A$310,0)),INDEX('Annex 4 LDNO charges'!$B$14:$B$203,MATCH($A145,'Annex 4 LDNO charges'!$A$14:$A$203,0)))</f>
        <v>0</v>
      </c>
      <c r="C145" s="162" t="s">
        <v>593</v>
      </c>
      <c r="D145" s="178"/>
      <c r="E145" s="177">
        <v>0</v>
      </c>
    </row>
    <row r="146" spans="1:5" ht="27.75" customHeight="1" x14ac:dyDescent="0.25">
      <c r="A146" s="163" t="s">
        <v>653</v>
      </c>
      <c r="B146" s="43">
        <f>IFERROR(INDEX('Annex 1 LV, HV and UMS charges'!$B$12:$B$45,MATCH($A146,'Annex 1 LV, HV and UMS charges'!$A$12:$A$310,0)),INDEX('Annex 4 LDNO charges'!$B$14:$B$203,MATCH($A146,'Annex 4 LDNO charges'!$A$14:$A$203,0)))</f>
        <v>0</v>
      </c>
      <c r="C146" s="162" t="s">
        <v>593</v>
      </c>
      <c r="D146" s="178"/>
      <c r="E146" s="177">
        <v>0</v>
      </c>
    </row>
    <row r="147" spans="1:5" ht="27.75" customHeight="1" x14ac:dyDescent="0.25">
      <c r="A147" s="163" t="s">
        <v>654</v>
      </c>
      <c r="B147" s="43">
        <f>IFERROR(INDEX('Annex 1 LV, HV and UMS charges'!$B$12:$B$45,MATCH($A147,'Annex 1 LV, HV and UMS charges'!$A$12:$A$310,0)),INDEX('Annex 4 LDNO charges'!$B$14:$B$203,MATCH($A147,'Annex 4 LDNO charges'!$A$14:$A$203,0)))</f>
        <v>0</v>
      </c>
      <c r="C147" s="162" t="s">
        <v>593</v>
      </c>
      <c r="D147" s="178"/>
      <c r="E147" s="177">
        <v>0</v>
      </c>
    </row>
    <row r="148" spans="1:5" ht="27.75" customHeight="1" x14ac:dyDescent="0.25">
      <c r="A148" s="163" t="s">
        <v>512</v>
      </c>
      <c r="B148" s="43">
        <f>IFERROR(INDEX('Annex 1 LV, HV and UMS charges'!$B$12:$B$45,MATCH($A148,'Annex 1 LV, HV and UMS charges'!$A$12:$A$310,0)),INDEX('Annex 4 LDNO charges'!$B$14:$B$203,MATCH($A148,'Annex 4 LDNO charges'!$A$14:$A$203,0)))</f>
        <v>0</v>
      </c>
      <c r="C148" s="162">
        <v>0</v>
      </c>
      <c r="D148" s="178"/>
      <c r="E148" s="177">
        <v>0</v>
      </c>
    </row>
    <row r="149" spans="1:5" ht="27.75" customHeight="1" x14ac:dyDescent="0.25">
      <c r="A149" s="163" t="s">
        <v>513</v>
      </c>
      <c r="B149" s="43">
        <f>IFERROR(INDEX('Annex 1 LV, HV and UMS charges'!$B$12:$B$45,MATCH($A149,'Annex 1 LV, HV and UMS charges'!$A$12:$A$310,0)),INDEX('Annex 4 LDNO charges'!$B$14:$B$203,MATCH($A149,'Annex 4 LDNO charges'!$A$14:$A$203,0)))</f>
        <v>0</v>
      </c>
      <c r="C149" s="162">
        <v>0</v>
      </c>
      <c r="D149" s="178"/>
      <c r="E149" s="177">
        <v>0</v>
      </c>
    </row>
    <row r="150" spans="1:5" ht="27.75" customHeight="1" x14ac:dyDescent="0.25">
      <c r="A150" s="163" t="s">
        <v>514</v>
      </c>
      <c r="B150" s="43">
        <f>IFERROR(INDEX('Annex 1 LV, HV and UMS charges'!$B$12:$B$45,MATCH($A150,'Annex 1 LV, HV and UMS charges'!$A$12:$A$310,0)),INDEX('Annex 4 LDNO charges'!$B$14:$B$203,MATCH($A150,'Annex 4 LDNO charges'!$A$14:$A$203,0)))</f>
        <v>0</v>
      </c>
      <c r="C150" s="162">
        <v>0</v>
      </c>
      <c r="D150" s="178"/>
      <c r="E150" s="177">
        <v>0</v>
      </c>
    </row>
    <row r="151" spans="1:5" ht="27.75" customHeight="1" x14ac:dyDescent="0.25">
      <c r="A151" s="163" t="s">
        <v>515</v>
      </c>
      <c r="B151" s="43">
        <f>IFERROR(INDEX('Annex 1 LV, HV and UMS charges'!$B$12:$B$45,MATCH($A151,'Annex 1 LV, HV and UMS charges'!$A$12:$A$310,0)),INDEX('Annex 4 LDNO charges'!$B$14:$B$203,MATCH($A151,'Annex 4 LDNO charges'!$A$14:$A$203,0)))</f>
        <v>0</v>
      </c>
      <c r="C151" s="162">
        <v>0</v>
      </c>
      <c r="D151" s="178"/>
      <c r="E151" s="177">
        <v>0</v>
      </c>
    </row>
    <row r="152" spans="1:5" ht="27.75" customHeight="1" x14ac:dyDescent="0.25">
      <c r="A152" s="163" t="s">
        <v>516</v>
      </c>
      <c r="B152" s="43">
        <f>IFERROR(INDEX('Annex 1 LV, HV and UMS charges'!$B$12:$B$45,MATCH($A152,'Annex 1 LV, HV and UMS charges'!$A$12:$A$310,0)),INDEX('Annex 4 LDNO charges'!$B$14:$B$203,MATCH($A152,'Annex 4 LDNO charges'!$A$14:$A$203,0)))</f>
        <v>0</v>
      </c>
      <c r="C152" s="162">
        <v>0</v>
      </c>
      <c r="D152" s="178"/>
      <c r="E152" s="177">
        <v>0</v>
      </c>
    </row>
    <row r="153" spans="1:5" ht="27.75" customHeight="1" x14ac:dyDescent="0.25">
      <c r="A153" s="163" t="s">
        <v>517</v>
      </c>
      <c r="B153" s="43">
        <f>IFERROR(INDEX('Annex 1 LV, HV and UMS charges'!$B$12:$B$45,MATCH($A153,'Annex 1 LV, HV and UMS charges'!$A$12:$A$310,0)),INDEX('Annex 4 LDNO charges'!$B$14:$B$203,MATCH($A153,'Annex 4 LDNO charges'!$A$14:$A$203,0)))</f>
        <v>0</v>
      </c>
      <c r="C153" s="162">
        <v>0</v>
      </c>
      <c r="D153" s="178"/>
      <c r="E153" s="177">
        <v>0</v>
      </c>
    </row>
    <row r="154" spans="1:5" ht="27.75" customHeight="1" x14ac:dyDescent="0.25">
      <c r="A154" s="163" t="s">
        <v>518</v>
      </c>
      <c r="B154" s="43">
        <f>IFERROR(INDEX('Annex 1 LV, HV and UMS charges'!$B$12:$B$45,MATCH($A154,'Annex 1 LV, HV and UMS charges'!$A$12:$A$310,0)),INDEX('Annex 4 LDNO charges'!$B$14:$B$203,MATCH($A154,'Annex 4 LDNO charges'!$A$14:$A$203,0)))</f>
        <v>0</v>
      </c>
      <c r="C154" s="162">
        <v>0</v>
      </c>
      <c r="D154" s="178"/>
      <c r="E154" s="177">
        <v>0</v>
      </c>
    </row>
    <row r="155" spans="1:5" ht="27.75" customHeight="1" x14ac:dyDescent="0.25">
      <c r="A155" s="163" t="s">
        <v>519</v>
      </c>
      <c r="B155" s="43">
        <f>IFERROR(INDEX('Annex 1 LV, HV and UMS charges'!$B$12:$B$45,MATCH($A155,'Annex 1 LV, HV and UMS charges'!$A$12:$A$310,0)),INDEX('Annex 4 LDNO charges'!$B$14:$B$203,MATCH($A155,'Annex 4 LDNO charges'!$A$14:$A$203,0)))</f>
        <v>0</v>
      </c>
      <c r="C155" s="162">
        <v>0</v>
      </c>
      <c r="D155" s="178"/>
      <c r="E155" s="177">
        <v>0</v>
      </c>
    </row>
    <row r="156" spans="1:5" ht="27.75" customHeight="1" x14ac:dyDescent="0.25">
      <c r="A156" s="163" t="s">
        <v>520</v>
      </c>
      <c r="B156" s="43">
        <f>IFERROR(INDEX('Annex 1 LV, HV and UMS charges'!$B$12:$B$45,MATCH($A156,'Annex 1 LV, HV and UMS charges'!$A$12:$A$310,0)),INDEX('Annex 4 LDNO charges'!$B$14:$B$203,MATCH($A156,'Annex 4 LDNO charges'!$A$14:$A$203,0)))</f>
        <v>0</v>
      </c>
      <c r="C156" s="162">
        <v>0</v>
      </c>
      <c r="D156" s="178"/>
      <c r="E156" s="177">
        <v>0</v>
      </c>
    </row>
    <row r="157" spans="1:5" ht="27.75" customHeight="1" x14ac:dyDescent="0.25">
      <c r="A157" s="163" t="s">
        <v>521</v>
      </c>
      <c r="B157" s="43">
        <f>IFERROR(INDEX('Annex 1 LV, HV and UMS charges'!$B$12:$B$45,MATCH($A157,'Annex 1 LV, HV and UMS charges'!$A$12:$A$310,0)),INDEX('Annex 4 LDNO charges'!$B$14:$B$203,MATCH($A157,'Annex 4 LDNO charges'!$A$14:$A$203,0)))</f>
        <v>0</v>
      </c>
      <c r="C157" s="162">
        <v>0</v>
      </c>
      <c r="D157" s="178"/>
      <c r="E157" s="177">
        <v>0</v>
      </c>
    </row>
    <row r="158" spans="1:5" ht="27.75" customHeight="1" x14ac:dyDescent="0.25">
      <c r="A158" s="163" t="s">
        <v>522</v>
      </c>
      <c r="B158" s="43">
        <f>IFERROR(INDEX('Annex 1 LV, HV and UMS charges'!$B$12:$B$45,MATCH($A158,'Annex 1 LV, HV and UMS charges'!$A$12:$A$310,0)),INDEX('Annex 4 LDNO charges'!$B$14:$B$203,MATCH($A158,'Annex 4 LDNO charges'!$A$14:$A$203,0)))</f>
        <v>0</v>
      </c>
      <c r="C158" s="162">
        <v>0</v>
      </c>
      <c r="D158" s="178"/>
      <c r="E158" s="177">
        <v>0</v>
      </c>
    </row>
    <row r="159" spans="1:5" ht="27.75" customHeight="1" x14ac:dyDescent="0.25">
      <c r="A159" s="163" t="s">
        <v>523</v>
      </c>
      <c r="B159" s="43">
        <f>IFERROR(INDEX('Annex 1 LV, HV and UMS charges'!$B$12:$B$45,MATCH($A159,'Annex 1 LV, HV and UMS charges'!$A$12:$A$310,0)),INDEX('Annex 4 LDNO charges'!$B$14:$B$203,MATCH($A159,'Annex 4 LDNO charges'!$A$14:$A$203,0)))</f>
        <v>0</v>
      </c>
      <c r="C159" s="162">
        <v>0</v>
      </c>
      <c r="D159" s="178"/>
      <c r="E159" s="177">
        <v>0</v>
      </c>
    </row>
    <row r="160" spans="1:5" ht="27.75" customHeight="1" x14ac:dyDescent="0.25">
      <c r="A160" s="163" t="s">
        <v>524</v>
      </c>
      <c r="B160" s="43">
        <f>IFERROR(INDEX('Annex 1 LV, HV and UMS charges'!$B$12:$B$45,MATCH($A160,'Annex 1 LV, HV and UMS charges'!$A$12:$A$310,0)),INDEX('Annex 4 LDNO charges'!$B$14:$B$203,MATCH($A160,'Annex 4 LDNO charges'!$A$14:$A$203,0)))</f>
        <v>0</v>
      </c>
      <c r="C160" s="162">
        <v>0</v>
      </c>
      <c r="D160" s="178"/>
      <c r="E160" s="177">
        <v>0</v>
      </c>
    </row>
    <row r="161" spans="1:7" ht="27.75" customHeight="1" x14ac:dyDescent="0.25">
      <c r="A161" s="163" t="s">
        <v>525</v>
      </c>
      <c r="B161" s="43">
        <f>IFERROR(INDEX('Annex 1 LV, HV and UMS charges'!$B$12:$B$45,MATCH($A161,'Annex 1 LV, HV and UMS charges'!$A$12:$A$310,0)),INDEX('Annex 4 LDNO charges'!$B$14:$B$203,MATCH($A161,'Annex 4 LDNO charges'!$A$14:$A$203,0)))</f>
        <v>0</v>
      </c>
      <c r="C161" s="162">
        <v>0</v>
      </c>
      <c r="D161" s="178"/>
      <c r="E161" s="177">
        <v>0</v>
      </c>
    </row>
    <row r="162" spans="1:7" ht="27.75" customHeight="1" x14ac:dyDescent="0.25">
      <c r="A162" s="163" t="s">
        <v>526</v>
      </c>
      <c r="B162" s="43">
        <f>IFERROR(INDEX('Annex 1 LV, HV and UMS charges'!$B$12:$B$45,MATCH($A162,'Annex 1 LV, HV and UMS charges'!$A$12:$A$310,0)),INDEX('Annex 4 LDNO charges'!$B$14:$B$203,MATCH($A162,'Annex 4 LDNO charges'!$A$14:$A$203,0)))</f>
        <v>0</v>
      </c>
      <c r="C162" s="162">
        <v>0</v>
      </c>
      <c r="D162" s="178"/>
      <c r="E162" s="177">
        <v>0</v>
      </c>
    </row>
    <row r="163" spans="1:7" ht="27.75" customHeight="1" x14ac:dyDescent="0.25">
      <c r="A163" s="2" t="s">
        <v>693</v>
      </c>
      <c r="B163" s="2"/>
      <c r="C163" s="3"/>
      <c r="F163" s="3"/>
      <c r="G163" s="3"/>
    </row>
    <row r="164" spans="1:7" ht="27.75" customHeight="1" x14ac:dyDescent="0.25">
      <c r="A164" s="2" t="s">
        <v>694</v>
      </c>
      <c r="B164" s="2"/>
      <c r="C164" s="3"/>
      <c r="F164" s="3"/>
      <c r="G164" s="3"/>
    </row>
  </sheetData>
  <mergeCells count="2">
    <mergeCell ref="A2:E2"/>
    <mergeCell ref="B1:C1"/>
  </mergeCells>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73" fitToHeight="10" orientation="portrait" r:id="rId1"/>
  <headerFooter scaleWithDoc="0">
    <oddHeader>&amp;L&amp;"Arial,Bold"
&amp;"Arial,Regular"Annex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5"/>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4" t="s">
        <v>27</v>
      </c>
      <c r="B1" s="3"/>
      <c r="C1" s="2"/>
      <c r="E1" s="9"/>
      <c r="F1" s="4"/>
      <c r="G1" s="4"/>
    </row>
    <row r="2" spans="1:7" s="10" customFormat="1" ht="18" x14ac:dyDescent="0.25">
      <c r="A2" s="249" t="str">
        <f>Overview!B4&amp; " - Effective from "&amp;Overview!D4&amp;" - "&amp;Overview!E4&amp;" Nodal/Zonal charges"</f>
        <v>Green Generation Energy Networks Cymru Limited - GSP_K - Effective from 1 April 2027 - Final Nodal/Zonal charges</v>
      </c>
      <c r="B2" s="250"/>
      <c r="C2" s="250"/>
      <c r="D2" s="251"/>
    </row>
    <row r="3" spans="1:7" ht="60.75" customHeight="1" x14ac:dyDescent="0.25">
      <c r="A3" s="21" t="s">
        <v>51</v>
      </c>
      <c r="B3" s="21" t="s">
        <v>0</v>
      </c>
      <c r="C3" s="21" t="s">
        <v>41</v>
      </c>
      <c r="D3" s="21" t="s">
        <v>42</v>
      </c>
    </row>
    <row r="4" spans="1:7" ht="21.75" customHeight="1" x14ac:dyDescent="0.25">
      <c r="A4" s="7"/>
      <c r="B4" s="205"/>
      <c r="C4" s="204"/>
      <c r="D4" s="204"/>
    </row>
    <row r="5" spans="1:7" ht="21.75" customHeight="1" x14ac:dyDescent="0.25">
      <c r="A5" s="7"/>
      <c r="B5" s="205"/>
      <c r="C5" s="204"/>
      <c r="D5" s="204"/>
    </row>
  </sheetData>
  <sheetProtection selectLockedCells="1" selectUnlockedCells="1"/>
  <autoFilter ref="A3:D5" xr:uid="{00000000-0009-0000-0000-00000A000000}"/>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H764"/>
  <sheetViews>
    <sheetView zoomScale="90" zoomScaleNormal="90" zoomScaleSheetLayoutView="100" workbookViewId="0"/>
  </sheetViews>
  <sheetFormatPr defaultColWidth="11.54296875" defaultRowHeight="12.5" x14ac:dyDescent="0.25"/>
  <cols>
    <col min="1" max="1" width="13.81640625" style="151" customWidth="1"/>
    <col min="2" max="2" width="37.453125" style="151" bestFit="1" customWidth="1"/>
    <col min="3" max="3" width="19" style="152" customWidth="1"/>
    <col min="4" max="4" width="5.26953125" style="151" bestFit="1" customWidth="1"/>
    <col min="5" max="5" width="4.7265625" style="151" customWidth="1"/>
    <col min="6" max="6" width="29.1796875" style="151" bestFit="1" customWidth="1"/>
    <col min="7" max="7" width="11.54296875" style="151"/>
    <col min="8" max="8" width="64.54296875" style="151" bestFit="1" customWidth="1"/>
    <col min="9" max="16384" width="11.54296875" style="151"/>
  </cols>
  <sheetData>
    <row r="1" spans="1:8" ht="26.25" customHeight="1" x14ac:dyDescent="0.5">
      <c r="A1" s="154" t="s">
        <v>27</v>
      </c>
      <c r="H1" s="153"/>
    </row>
    <row r="2" spans="1:8" ht="12.75" customHeight="1" x14ac:dyDescent="0.25">
      <c r="A2" s="154"/>
    </row>
    <row r="3" spans="1:8" ht="12.75" customHeight="1" x14ac:dyDescent="0.25">
      <c r="A3" s="154"/>
    </row>
    <row r="4" spans="1:8" ht="12.75" customHeight="1" x14ac:dyDescent="0.25">
      <c r="A4" s="154"/>
    </row>
    <row r="5" spans="1:8" ht="12.75" customHeight="1" x14ac:dyDescent="0.25">
      <c r="A5" s="154"/>
    </row>
    <row r="6" spans="1:8" ht="12.75" customHeight="1" x14ac:dyDescent="0.25">
      <c r="A6" s="154"/>
    </row>
    <row r="7" spans="1:8" ht="12.75" customHeight="1" x14ac:dyDescent="0.25">
      <c r="A7" s="154"/>
    </row>
    <row r="8" spans="1:8" ht="12.75" customHeight="1" x14ac:dyDescent="0.25">
      <c r="A8" s="154"/>
    </row>
    <row r="9" spans="1:8" ht="12.75" customHeight="1" x14ac:dyDescent="0.25">
      <c r="A9" s="154"/>
    </row>
    <row r="10" spans="1:8" ht="12.75" customHeight="1" x14ac:dyDescent="0.25">
      <c r="A10" s="154"/>
    </row>
    <row r="11" spans="1:8" ht="12.75" customHeight="1" x14ac:dyDescent="0.25">
      <c r="A11" s="154"/>
    </row>
    <row r="12" spans="1:8" ht="12.75" customHeight="1" x14ac:dyDescent="0.25">
      <c r="A12" s="154"/>
    </row>
    <row r="13" spans="1:8" ht="12.75" customHeight="1" x14ac:dyDescent="0.25">
      <c r="A13" s="154"/>
    </row>
    <row r="14" spans="1:8" ht="12.75" customHeight="1" x14ac:dyDescent="0.25">
      <c r="A14" s="154"/>
    </row>
    <row r="15" spans="1:8" ht="12.75" customHeight="1" x14ac:dyDescent="0.25">
      <c r="A15" s="154"/>
    </row>
    <row r="16" spans="1:8" ht="12.75" customHeight="1" x14ac:dyDescent="0.25">
      <c r="A16" s="154"/>
    </row>
    <row r="17" spans="1:8" ht="12.75" customHeight="1" x14ac:dyDescent="0.25">
      <c r="A17" s="154"/>
    </row>
    <row r="18" spans="1:8" ht="12.75" customHeight="1" x14ac:dyDescent="0.25">
      <c r="A18" s="154"/>
    </row>
    <row r="19" spans="1:8" ht="12.75" customHeight="1" x14ac:dyDescent="0.25">
      <c r="A19" s="154"/>
    </row>
    <row r="20" spans="1:8" ht="12.75" customHeight="1" x14ac:dyDescent="0.25">
      <c r="A20" s="154"/>
    </row>
    <row r="21" spans="1:8" ht="12.75" customHeight="1" x14ac:dyDescent="0.25">
      <c r="A21" s="154"/>
    </row>
    <row r="22" spans="1:8" ht="12.75" customHeight="1" x14ac:dyDescent="0.25">
      <c r="A22" s="154"/>
    </row>
    <row r="23" spans="1:8" ht="12.75" customHeight="1" x14ac:dyDescent="0.25">
      <c r="A23" s="154"/>
    </row>
    <row r="24" spans="1:8" ht="12.75" customHeight="1" x14ac:dyDescent="0.25">
      <c r="A24" s="154"/>
    </row>
    <row r="25" spans="1:8" ht="12.75" customHeight="1" x14ac:dyDescent="0.25">
      <c r="A25" s="154"/>
    </row>
    <row r="26" spans="1:8" ht="12.75" customHeight="1" x14ac:dyDescent="0.25">
      <c r="A26" s="154"/>
    </row>
    <row r="27" spans="1:8" ht="12.75" customHeight="1" x14ac:dyDescent="0.25">
      <c r="A27" s="154"/>
    </row>
    <row r="28" spans="1:8" s="156" customFormat="1" ht="52" x14ac:dyDescent="0.25">
      <c r="A28" s="54" t="s">
        <v>179</v>
      </c>
      <c r="B28" s="54" t="s">
        <v>180</v>
      </c>
      <c r="C28" s="54" t="s">
        <v>407</v>
      </c>
      <c r="D28" s="155"/>
      <c r="E28" s="155"/>
      <c r="F28" s="54" t="s">
        <v>408</v>
      </c>
      <c r="G28" s="54" t="s">
        <v>409</v>
      </c>
      <c r="H28" s="54" t="s">
        <v>410</v>
      </c>
    </row>
    <row r="29" spans="1:8" x14ac:dyDescent="0.25">
      <c r="A29" s="161">
        <v>3</v>
      </c>
      <c r="B29" s="157" t="s">
        <v>181</v>
      </c>
      <c r="C29" s="160" t="s">
        <v>416</v>
      </c>
      <c r="F29" s="151" t="s">
        <v>413</v>
      </c>
      <c r="G29" s="158">
        <v>43626</v>
      </c>
      <c r="H29" s="151" t="s">
        <v>414</v>
      </c>
    </row>
    <row r="30" spans="1:8" x14ac:dyDescent="0.25">
      <c r="A30" s="161">
        <v>4</v>
      </c>
      <c r="B30" s="157" t="s">
        <v>181</v>
      </c>
      <c r="C30" s="160" t="s">
        <v>416</v>
      </c>
      <c r="F30" s="151" t="s">
        <v>418</v>
      </c>
      <c r="G30" s="158">
        <v>43626</v>
      </c>
      <c r="H30" s="151" t="s">
        <v>414</v>
      </c>
    </row>
    <row r="31" spans="1:8" x14ac:dyDescent="0.25">
      <c r="A31" s="161">
        <v>5</v>
      </c>
      <c r="B31" s="157" t="s">
        <v>182</v>
      </c>
      <c r="C31" s="160" t="s">
        <v>416</v>
      </c>
      <c r="F31" s="151" t="s">
        <v>417</v>
      </c>
      <c r="G31" s="158">
        <v>43626</v>
      </c>
      <c r="H31" s="151" t="s">
        <v>414</v>
      </c>
    </row>
    <row r="32" spans="1:8" x14ac:dyDescent="0.25">
      <c r="A32" s="161">
        <v>6</v>
      </c>
      <c r="B32" s="157" t="s">
        <v>183</v>
      </c>
      <c r="C32" s="160" t="s">
        <v>416</v>
      </c>
      <c r="F32" s="151" t="s">
        <v>419</v>
      </c>
      <c r="G32" s="158">
        <v>43626</v>
      </c>
      <c r="H32" s="151" t="s">
        <v>420</v>
      </c>
    </row>
    <row r="33" spans="1:8" x14ac:dyDescent="0.25">
      <c r="A33" s="161">
        <v>7</v>
      </c>
      <c r="B33" s="157" t="s">
        <v>183</v>
      </c>
      <c r="C33" s="160" t="s">
        <v>416</v>
      </c>
      <c r="G33" s="158"/>
      <c r="H33" s="159"/>
    </row>
    <row r="34" spans="1:8" x14ac:dyDescent="0.25">
      <c r="A34" s="161">
        <v>8</v>
      </c>
      <c r="B34" s="157" t="s">
        <v>183</v>
      </c>
      <c r="C34" s="160" t="s">
        <v>416</v>
      </c>
      <c r="F34" s="159"/>
      <c r="G34" s="158"/>
    </row>
    <row r="35" spans="1:8" x14ac:dyDescent="0.25">
      <c r="A35" s="161">
        <v>9</v>
      </c>
      <c r="B35" s="157" t="s">
        <v>183</v>
      </c>
      <c r="C35" s="160" t="s">
        <v>416</v>
      </c>
      <c r="G35" s="158"/>
      <c r="H35" s="159"/>
    </row>
    <row r="36" spans="1:8" x14ac:dyDescent="0.25">
      <c r="A36" s="161">
        <v>10</v>
      </c>
      <c r="B36" s="157" t="s">
        <v>183</v>
      </c>
      <c r="C36" s="160" t="s">
        <v>416</v>
      </c>
      <c r="G36" s="158"/>
      <c r="H36" s="159"/>
    </row>
    <row r="37" spans="1:8" x14ac:dyDescent="0.25">
      <c r="A37" s="161">
        <v>11</v>
      </c>
      <c r="B37" s="157" t="s">
        <v>183</v>
      </c>
      <c r="C37" s="160" t="s">
        <v>416</v>
      </c>
      <c r="G37" s="158"/>
    </row>
    <row r="38" spans="1:8" x14ac:dyDescent="0.25">
      <c r="A38" s="161">
        <v>12</v>
      </c>
      <c r="B38" s="157" t="s">
        <v>183</v>
      </c>
      <c r="C38" s="160" t="s">
        <v>416</v>
      </c>
      <c r="G38" s="158"/>
    </row>
    <row r="39" spans="1:8" x14ac:dyDescent="0.25">
      <c r="A39" s="161">
        <v>13</v>
      </c>
      <c r="B39" s="157" t="s">
        <v>184</v>
      </c>
      <c r="C39" s="160" t="s">
        <v>416</v>
      </c>
      <c r="G39" s="158"/>
    </row>
    <row r="40" spans="1:8" x14ac:dyDescent="0.25">
      <c r="A40" s="161">
        <v>15</v>
      </c>
      <c r="B40" s="157" t="s">
        <v>184</v>
      </c>
      <c r="C40" s="160" t="s">
        <v>416</v>
      </c>
      <c r="F40" s="159"/>
      <c r="G40" s="158"/>
      <c r="H40" s="159"/>
    </row>
    <row r="41" spans="1:8" x14ac:dyDescent="0.25">
      <c r="A41" s="161">
        <v>16</v>
      </c>
      <c r="B41" s="157" t="s">
        <v>185</v>
      </c>
      <c r="C41" s="160" t="s">
        <v>416</v>
      </c>
      <c r="G41" s="158"/>
      <c r="H41" s="159"/>
    </row>
    <row r="42" spans="1:8" x14ac:dyDescent="0.25">
      <c r="A42" s="161">
        <v>17</v>
      </c>
      <c r="B42" s="157" t="s">
        <v>185</v>
      </c>
      <c r="C42" s="160" t="s">
        <v>416</v>
      </c>
      <c r="G42" s="158"/>
    </row>
    <row r="43" spans="1:8" x14ac:dyDescent="0.25">
      <c r="A43" s="161">
        <v>18</v>
      </c>
      <c r="B43" s="157" t="s">
        <v>185</v>
      </c>
      <c r="C43" s="160" t="s">
        <v>416</v>
      </c>
      <c r="G43" s="158"/>
    </row>
    <row r="44" spans="1:8" x14ac:dyDescent="0.25">
      <c r="A44" s="161">
        <v>19</v>
      </c>
      <c r="B44" s="157" t="s">
        <v>185</v>
      </c>
      <c r="C44" s="160" t="s">
        <v>416</v>
      </c>
      <c r="G44" s="158"/>
    </row>
    <row r="45" spans="1:8" x14ac:dyDescent="0.25">
      <c r="A45" s="161">
        <v>20</v>
      </c>
      <c r="B45" s="157" t="s">
        <v>185</v>
      </c>
      <c r="C45" s="160" t="s">
        <v>416</v>
      </c>
      <c r="G45" s="158"/>
    </row>
    <row r="46" spans="1:8" x14ac:dyDescent="0.25">
      <c r="A46" s="161">
        <v>21</v>
      </c>
      <c r="B46" s="157" t="s">
        <v>185</v>
      </c>
      <c r="C46" s="160" t="s">
        <v>416</v>
      </c>
      <c r="G46" s="158"/>
    </row>
    <row r="47" spans="1:8" x14ac:dyDescent="0.25">
      <c r="A47" s="161">
        <v>22</v>
      </c>
      <c r="B47" s="157" t="s">
        <v>185</v>
      </c>
      <c r="C47" s="160" t="s">
        <v>416</v>
      </c>
      <c r="G47" s="158"/>
    </row>
    <row r="48" spans="1:8" x14ac:dyDescent="0.25">
      <c r="A48" s="161">
        <v>23</v>
      </c>
      <c r="B48" s="157" t="s">
        <v>186</v>
      </c>
      <c r="C48" s="160" t="s">
        <v>416</v>
      </c>
      <c r="G48" s="158"/>
    </row>
    <row r="49" spans="1:8" x14ac:dyDescent="0.25">
      <c r="A49" s="161">
        <v>24</v>
      </c>
      <c r="B49" s="157" t="s">
        <v>186</v>
      </c>
      <c r="C49" s="160" t="s">
        <v>416</v>
      </c>
      <c r="G49" s="158"/>
    </row>
    <row r="50" spans="1:8" x14ac:dyDescent="0.25">
      <c r="A50" s="161">
        <v>25</v>
      </c>
      <c r="B50" s="157" t="s">
        <v>186</v>
      </c>
      <c r="C50" s="160" t="s">
        <v>416</v>
      </c>
      <c r="G50" s="158"/>
    </row>
    <row r="51" spans="1:8" x14ac:dyDescent="0.25">
      <c r="A51" s="161">
        <v>26</v>
      </c>
      <c r="B51" s="157" t="s">
        <v>186</v>
      </c>
      <c r="C51" s="160" t="s">
        <v>416</v>
      </c>
      <c r="G51" s="158"/>
    </row>
    <row r="52" spans="1:8" x14ac:dyDescent="0.25">
      <c r="A52" s="161">
        <v>28</v>
      </c>
      <c r="B52" s="157" t="s">
        <v>186</v>
      </c>
      <c r="C52" s="160" t="s">
        <v>416</v>
      </c>
      <c r="G52" s="158"/>
    </row>
    <row r="53" spans="1:8" x14ac:dyDescent="0.25">
      <c r="A53" s="161">
        <v>29</v>
      </c>
      <c r="B53" s="157" t="s">
        <v>186</v>
      </c>
      <c r="C53" s="160" t="s">
        <v>416</v>
      </c>
      <c r="G53" s="158"/>
    </row>
    <row r="54" spans="1:8" x14ac:dyDescent="0.25">
      <c r="A54" s="161">
        <v>30</v>
      </c>
      <c r="B54" s="157" t="s">
        <v>186</v>
      </c>
      <c r="C54" s="160" t="s">
        <v>416</v>
      </c>
      <c r="G54" s="158"/>
    </row>
    <row r="55" spans="1:8" x14ac:dyDescent="0.25">
      <c r="A55" s="161">
        <v>31</v>
      </c>
      <c r="B55" s="157" t="s">
        <v>186</v>
      </c>
      <c r="C55" s="160" t="s">
        <v>416</v>
      </c>
      <c r="G55" s="158"/>
    </row>
    <row r="56" spans="1:8" x14ac:dyDescent="0.25">
      <c r="A56" s="161">
        <v>32</v>
      </c>
      <c r="B56" s="157" t="s">
        <v>186</v>
      </c>
      <c r="C56" s="160" t="s">
        <v>416</v>
      </c>
      <c r="F56" s="159"/>
      <c r="G56" s="158"/>
      <c r="H56" s="159"/>
    </row>
    <row r="57" spans="1:8" x14ac:dyDescent="0.25">
      <c r="A57" s="161">
        <v>33</v>
      </c>
      <c r="B57" s="157" t="s">
        <v>186</v>
      </c>
      <c r="C57" s="160" t="s">
        <v>416</v>
      </c>
      <c r="F57" s="159"/>
      <c r="G57" s="158"/>
      <c r="H57" s="159"/>
    </row>
    <row r="58" spans="1:8" x14ac:dyDescent="0.25">
      <c r="A58" s="161">
        <v>34</v>
      </c>
      <c r="B58" s="157" t="s">
        <v>186</v>
      </c>
      <c r="C58" s="160" t="s">
        <v>416</v>
      </c>
      <c r="F58" s="159"/>
      <c r="G58" s="158"/>
      <c r="H58" s="159"/>
    </row>
    <row r="59" spans="1:8" x14ac:dyDescent="0.25">
      <c r="A59" s="161">
        <v>35</v>
      </c>
      <c r="B59" s="157" t="s">
        <v>186</v>
      </c>
      <c r="C59" s="160" t="s">
        <v>416</v>
      </c>
      <c r="F59" s="159"/>
      <c r="G59" s="158"/>
      <c r="H59" s="159"/>
    </row>
    <row r="60" spans="1:8" x14ac:dyDescent="0.25">
      <c r="A60" s="161">
        <v>36</v>
      </c>
      <c r="B60" s="157" t="s">
        <v>186</v>
      </c>
      <c r="C60" s="160" t="s">
        <v>416</v>
      </c>
      <c r="F60" s="159"/>
      <c r="G60" s="158"/>
      <c r="H60" s="159"/>
    </row>
    <row r="61" spans="1:8" x14ac:dyDescent="0.25">
      <c r="A61" s="161">
        <v>37</v>
      </c>
      <c r="B61" s="157" t="s">
        <v>186</v>
      </c>
      <c r="C61" s="160" t="s">
        <v>416</v>
      </c>
      <c r="F61" s="159"/>
      <c r="G61" s="158"/>
      <c r="H61" s="159"/>
    </row>
    <row r="62" spans="1:8" x14ac:dyDescent="0.25">
      <c r="A62" s="161">
        <v>38</v>
      </c>
      <c r="B62" s="157" t="s">
        <v>186</v>
      </c>
      <c r="C62" s="160" t="s">
        <v>416</v>
      </c>
      <c r="F62" s="159"/>
      <c r="G62" s="158"/>
      <c r="H62" s="159"/>
    </row>
    <row r="63" spans="1:8" x14ac:dyDescent="0.25">
      <c r="A63" s="161">
        <v>39</v>
      </c>
      <c r="B63" s="157" t="s">
        <v>186</v>
      </c>
      <c r="C63" s="160" t="s">
        <v>416</v>
      </c>
      <c r="F63" s="159"/>
      <c r="G63" s="158"/>
      <c r="H63" s="159"/>
    </row>
    <row r="64" spans="1:8" x14ac:dyDescent="0.25">
      <c r="A64" s="161">
        <v>40</v>
      </c>
      <c r="B64" s="157" t="s">
        <v>185</v>
      </c>
      <c r="C64" s="160" t="s">
        <v>416</v>
      </c>
      <c r="F64" s="159"/>
      <c r="G64" s="158"/>
      <c r="H64" s="159"/>
    </row>
    <row r="65" spans="1:8" x14ac:dyDescent="0.25">
      <c r="A65" s="161">
        <v>41</v>
      </c>
      <c r="B65" s="157" t="s">
        <v>187</v>
      </c>
      <c r="C65" s="160" t="s">
        <v>416</v>
      </c>
      <c r="F65" s="159"/>
      <c r="G65" s="158"/>
      <c r="H65" s="159"/>
    </row>
    <row r="66" spans="1:8" x14ac:dyDescent="0.25">
      <c r="A66" s="161">
        <v>42</v>
      </c>
      <c r="B66" s="157" t="s">
        <v>188</v>
      </c>
      <c r="C66" s="160" t="s">
        <v>416</v>
      </c>
      <c r="F66" s="159"/>
      <c r="G66" s="158"/>
      <c r="H66" s="159"/>
    </row>
    <row r="67" spans="1:8" x14ac:dyDescent="0.25">
      <c r="A67" s="161">
        <v>43</v>
      </c>
      <c r="B67" s="157" t="s">
        <v>188</v>
      </c>
      <c r="C67" s="160" t="s">
        <v>416</v>
      </c>
      <c r="F67" s="159"/>
      <c r="G67" s="158"/>
      <c r="H67" s="159"/>
    </row>
    <row r="68" spans="1:8" x14ac:dyDescent="0.25">
      <c r="A68" s="161">
        <v>44</v>
      </c>
      <c r="B68" s="157" t="s">
        <v>187</v>
      </c>
      <c r="C68" s="160" t="s">
        <v>416</v>
      </c>
      <c r="F68" s="159"/>
      <c r="G68" s="158"/>
      <c r="H68" s="159"/>
    </row>
    <row r="69" spans="1:8" x14ac:dyDescent="0.25">
      <c r="A69" s="161">
        <v>45</v>
      </c>
      <c r="B69" s="157" t="s">
        <v>189</v>
      </c>
      <c r="C69" s="160" t="s">
        <v>416</v>
      </c>
      <c r="F69" s="159"/>
      <c r="G69" s="158"/>
      <c r="H69" s="159"/>
    </row>
    <row r="70" spans="1:8" x14ac:dyDescent="0.25">
      <c r="A70" s="161">
        <v>46</v>
      </c>
      <c r="B70" s="157" t="s">
        <v>190</v>
      </c>
      <c r="C70" s="160" t="s">
        <v>416</v>
      </c>
      <c r="F70" s="159"/>
      <c r="G70" s="158"/>
      <c r="H70" s="159"/>
    </row>
    <row r="71" spans="1:8" x14ac:dyDescent="0.25">
      <c r="A71" s="161">
        <v>47</v>
      </c>
      <c r="B71" s="157" t="s">
        <v>191</v>
      </c>
      <c r="C71" s="160" t="s">
        <v>416</v>
      </c>
      <c r="F71" s="159"/>
      <c r="G71" s="158"/>
      <c r="H71" s="159"/>
    </row>
    <row r="72" spans="1:8" x14ac:dyDescent="0.25">
      <c r="A72" s="161">
        <v>48</v>
      </c>
      <c r="B72" s="157" t="s">
        <v>192</v>
      </c>
      <c r="C72" s="160" t="s">
        <v>416</v>
      </c>
      <c r="F72" s="159"/>
      <c r="G72" s="158"/>
      <c r="H72" s="159"/>
    </row>
    <row r="73" spans="1:8" x14ac:dyDescent="0.25">
      <c r="A73" s="161">
        <v>49</v>
      </c>
      <c r="B73" s="157" t="s">
        <v>185</v>
      </c>
      <c r="C73" s="160" t="s">
        <v>416</v>
      </c>
      <c r="F73" s="159"/>
      <c r="G73" s="158"/>
      <c r="H73" s="159"/>
    </row>
    <row r="74" spans="1:8" x14ac:dyDescent="0.25">
      <c r="A74" s="161">
        <v>50</v>
      </c>
      <c r="B74" s="157" t="s">
        <v>193</v>
      </c>
      <c r="C74" s="160" t="s">
        <v>416</v>
      </c>
      <c r="F74" s="159"/>
      <c r="G74" s="158"/>
      <c r="H74" s="159"/>
    </row>
    <row r="75" spans="1:8" x14ac:dyDescent="0.25">
      <c r="A75" s="161">
        <v>51</v>
      </c>
      <c r="B75" s="157" t="s">
        <v>194</v>
      </c>
      <c r="C75" s="160" t="s">
        <v>415</v>
      </c>
      <c r="F75" s="159"/>
      <c r="G75" s="158"/>
      <c r="H75" s="159"/>
    </row>
    <row r="76" spans="1:8" x14ac:dyDescent="0.25">
      <c r="A76" s="161">
        <v>52</v>
      </c>
      <c r="B76" s="157" t="s">
        <v>195</v>
      </c>
      <c r="C76" s="160" t="s">
        <v>416</v>
      </c>
      <c r="F76" s="159"/>
      <c r="G76" s="158"/>
      <c r="H76" s="159"/>
    </row>
    <row r="77" spans="1:8" x14ac:dyDescent="0.25">
      <c r="A77" s="161">
        <v>53</v>
      </c>
      <c r="B77" s="157" t="s">
        <v>195</v>
      </c>
      <c r="C77" s="160" t="s">
        <v>416</v>
      </c>
      <c r="F77" s="159"/>
      <c r="G77" s="158"/>
      <c r="H77" s="159"/>
    </row>
    <row r="78" spans="1:8" x14ac:dyDescent="0.25">
      <c r="A78" s="161">
        <v>55</v>
      </c>
      <c r="B78" s="157" t="s">
        <v>195</v>
      </c>
      <c r="C78" s="160" t="s">
        <v>416</v>
      </c>
      <c r="F78" s="159"/>
      <c r="G78" s="158"/>
      <c r="H78" s="159"/>
    </row>
    <row r="79" spans="1:8" x14ac:dyDescent="0.25">
      <c r="A79" s="161">
        <v>56</v>
      </c>
      <c r="B79" s="157" t="s">
        <v>195</v>
      </c>
      <c r="C79" s="160" t="s">
        <v>416</v>
      </c>
      <c r="F79" s="159"/>
      <c r="G79" s="158"/>
      <c r="H79" s="159"/>
    </row>
    <row r="80" spans="1:8" x14ac:dyDescent="0.25">
      <c r="A80" s="161">
        <v>57</v>
      </c>
      <c r="B80" s="157" t="s">
        <v>195</v>
      </c>
      <c r="C80" s="160" t="s">
        <v>416</v>
      </c>
      <c r="F80" s="159"/>
      <c r="G80" s="158"/>
      <c r="H80" s="159"/>
    </row>
    <row r="81" spans="1:8" x14ac:dyDescent="0.25">
      <c r="A81" s="161">
        <v>58</v>
      </c>
      <c r="B81" s="157" t="s">
        <v>196</v>
      </c>
      <c r="C81" s="160" t="s">
        <v>415</v>
      </c>
      <c r="F81" s="159"/>
      <c r="G81" s="158"/>
      <c r="H81" s="159"/>
    </row>
    <row r="82" spans="1:8" x14ac:dyDescent="0.25">
      <c r="A82" s="161">
        <v>59</v>
      </c>
      <c r="B82" s="157" t="s">
        <v>195</v>
      </c>
      <c r="C82" s="160" t="s">
        <v>416</v>
      </c>
      <c r="F82" s="159"/>
      <c r="G82" s="158"/>
      <c r="H82" s="159"/>
    </row>
    <row r="83" spans="1:8" x14ac:dyDescent="0.25">
      <c r="A83" s="161">
        <v>60</v>
      </c>
      <c r="B83" s="157" t="s">
        <v>195</v>
      </c>
      <c r="C83" s="160" t="s">
        <v>416</v>
      </c>
      <c r="F83" s="159"/>
      <c r="G83" s="158"/>
      <c r="H83" s="159"/>
    </row>
    <row r="84" spans="1:8" x14ac:dyDescent="0.25">
      <c r="A84" s="161">
        <v>62</v>
      </c>
      <c r="B84" s="157" t="s">
        <v>197</v>
      </c>
      <c r="C84" s="160" t="s">
        <v>415</v>
      </c>
    </row>
    <row r="85" spans="1:8" x14ac:dyDescent="0.25">
      <c r="A85" s="161">
        <v>63</v>
      </c>
      <c r="B85" s="157" t="s">
        <v>188</v>
      </c>
      <c r="C85" s="160" t="s">
        <v>416</v>
      </c>
    </row>
    <row r="86" spans="1:8" x14ac:dyDescent="0.25">
      <c r="A86" s="161">
        <v>64</v>
      </c>
      <c r="B86" s="157" t="s">
        <v>195</v>
      </c>
      <c r="C86" s="160" t="s">
        <v>416</v>
      </c>
    </row>
    <row r="87" spans="1:8" x14ac:dyDescent="0.25">
      <c r="A87" s="161">
        <v>65</v>
      </c>
      <c r="B87" s="157" t="s">
        <v>198</v>
      </c>
      <c r="C87" s="160" t="s">
        <v>416</v>
      </c>
    </row>
    <row r="88" spans="1:8" x14ac:dyDescent="0.25">
      <c r="A88" s="161">
        <v>66</v>
      </c>
      <c r="B88" s="157" t="s">
        <v>198</v>
      </c>
      <c r="C88" s="160" t="s">
        <v>416</v>
      </c>
    </row>
    <row r="89" spans="1:8" x14ac:dyDescent="0.25">
      <c r="A89" s="161">
        <v>67</v>
      </c>
      <c r="B89" s="157" t="s">
        <v>199</v>
      </c>
      <c r="C89" s="160" t="s">
        <v>416</v>
      </c>
    </row>
    <row r="90" spans="1:8" x14ac:dyDescent="0.25">
      <c r="A90" s="161">
        <v>71</v>
      </c>
      <c r="B90" s="157" t="s">
        <v>199</v>
      </c>
      <c r="C90" s="160" t="s">
        <v>416</v>
      </c>
    </row>
    <row r="91" spans="1:8" x14ac:dyDescent="0.25">
      <c r="A91" s="161">
        <v>72</v>
      </c>
      <c r="B91" s="157" t="s">
        <v>199</v>
      </c>
      <c r="C91" s="160" t="s">
        <v>416</v>
      </c>
    </row>
    <row r="92" spans="1:8" x14ac:dyDescent="0.25">
      <c r="A92" s="161">
        <v>73</v>
      </c>
      <c r="B92" s="157" t="s">
        <v>199</v>
      </c>
      <c r="C92" s="160" t="s">
        <v>416</v>
      </c>
    </row>
    <row r="93" spans="1:8" x14ac:dyDescent="0.25">
      <c r="A93" s="161">
        <v>74</v>
      </c>
      <c r="B93" s="157" t="s">
        <v>200</v>
      </c>
      <c r="C93" s="160" t="s">
        <v>416</v>
      </c>
    </row>
    <row r="94" spans="1:8" x14ac:dyDescent="0.25">
      <c r="A94" s="161">
        <v>75</v>
      </c>
      <c r="B94" s="157" t="s">
        <v>201</v>
      </c>
      <c r="C94" s="160" t="s">
        <v>416</v>
      </c>
    </row>
    <row r="95" spans="1:8" x14ac:dyDescent="0.25">
      <c r="A95" s="161">
        <v>76</v>
      </c>
      <c r="B95" s="157" t="s">
        <v>201</v>
      </c>
      <c r="C95" s="160" t="s">
        <v>416</v>
      </c>
    </row>
    <row r="96" spans="1:8" x14ac:dyDescent="0.25">
      <c r="A96" s="161">
        <v>77</v>
      </c>
      <c r="B96" s="157" t="s">
        <v>201</v>
      </c>
      <c r="C96" s="160" t="s">
        <v>416</v>
      </c>
    </row>
    <row r="97" spans="1:3" x14ac:dyDescent="0.25">
      <c r="A97" s="161">
        <v>78</v>
      </c>
      <c r="B97" s="157" t="s">
        <v>202</v>
      </c>
      <c r="C97" s="160" t="s">
        <v>416</v>
      </c>
    </row>
    <row r="98" spans="1:3" x14ac:dyDescent="0.25">
      <c r="A98" s="161">
        <v>79</v>
      </c>
      <c r="B98" s="157" t="s">
        <v>203</v>
      </c>
      <c r="C98" s="160" t="s">
        <v>415</v>
      </c>
    </row>
    <row r="99" spans="1:3" x14ac:dyDescent="0.25">
      <c r="A99" s="161">
        <v>80</v>
      </c>
      <c r="B99" s="157" t="s">
        <v>204</v>
      </c>
      <c r="C99" s="160" t="s">
        <v>416</v>
      </c>
    </row>
    <row r="100" spans="1:3" x14ac:dyDescent="0.25">
      <c r="A100" s="161">
        <v>81</v>
      </c>
      <c r="B100" s="157" t="s">
        <v>205</v>
      </c>
      <c r="C100" s="160" t="s">
        <v>416</v>
      </c>
    </row>
    <row r="101" spans="1:3" x14ac:dyDescent="0.25">
      <c r="A101" s="161">
        <v>82</v>
      </c>
      <c r="B101" s="157" t="s">
        <v>206</v>
      </c>
      <c r="C101" s="160" t="s">
        <v>416</v>
      </c>
    </row>
    <row r="102" spans="1:3" x14ac:dyDescent="0.25">
      <c r="A102" s="161">
        <v>83</v>
      </c>
      <c r="B102" s="157" t="s">
        <v>206</v>
      </c>
      <c r="C102" s="160" t="s">
        <v>416</v>
      </c>
    </row>
    <row r="103" spans="1:3" x14ac:dyDescent="0.25">
      <c r="A103" s="161">
        <v>84</v>
      </c>
      <c r="B103" s="157" t="s">
        <v>206</v>
      </c>
      <c r="C103" s="160" t="s">
        <v>416</v>
      </c>
    </row>
    <row r="104" spans="1:3" x14ac:dyDescent="0.25">
      <c r="A104" s="161">
        <v>85</v>
      </c>
      <c r="B104" s="157" t="s">
        <v>206</v>
      </c>
      <c r="C104" s="160" t="s">
        <v>416</v>
      </c>
    </row>
    <row r="105" spans="1:3" x14ac:dyDescent="0.25">
      <c r="A105" s="161">
        <v>86</v>
      </c>
      <c r="B105" s="157" t="s">
        <v>206</v>
      </c>
      <c r="C105" s="160" t="s">
        <v>416</v>
      </c>
    </row>
    <row r="106" spans="1:3" x14ac:dyDescent="0.25">
      <c r="A106" s="161">
        <v>87</v>
      </c>
      <c r="B106" s="157" t="s">
        <v>206</v>
      </c>
      <c r="C106" s="160" t="s">
        <v>416</v>
      </c>
    </row>
    <row r="107" spans="1:3" x14ac:dyDescent="0.25">
      <c r="A107" s="161">
        <v>88</v>
      </c>
      <c r="B107" s="157" t="s">
        <v>206</v>
      </c>
      <c r="C107" s="160" t="s">
        <v>416</v>
      </c>
    </row>
    <row r="108" spans="1:3" x14ac:dyDescent="0.25">
      <c r="A108" s="161">
        <v>91</v>
      </c>
      <c r="B108" s="157" t="s">
        <v>207</v>
      </c>
      <c r="C108" s="160" t="s">
        <v>416</v>
      </c>
    </row>
    <row r="109" spans="1:3" x14ac:dyDescent="0.25">
      <c r="A109" s="161">
        <v>92</v>
      </c>
      <c r="B109" s="157" t="s">
        <v>207</v>
      </c>
      <c r="C109" s="160" t="s">
        <v>416</v>
      </c>
    </row>
    <row r="110" spans="1:3" x14ac:dyDescent="0.25">
      <c r="A110" s="161">
        <v>93</v>
      </c>
      <c r="B110" s="157" t="s">
        <v>208</v>
      </c>
      <c r="C110" s="160" t="s">
        <v>415</v>
      </c>
    </row>
    <row r="111" spans="1:3" x14ac:dyDescent="0.25">
      <c r="A111" s="161">
        <v>94</v>
      </c>
      <c r="B111" s="157" t="s">
        <v>207</v>
      </c>
      <c r="C111" s="160" t="s">
        <v>416</v>
      </c>
    </row>
    <row r="112" spans="1:3" x14ac:dyDescent="0.25">
      <c r="A112" s="161">
        <v>95</v>
      </c>
      <c r="B112" s="157" t="s">
        <v>207</v>
      </c>
      <c r="C112" s="160" t="s">
        <v>416</v>
      </c>
    </row>
    <row r="113" spans="1:3" x14ac:dyDescent="0.25">
      <c r="A113" s="161">
        <v>96</v>
      </c>
      <c r="B113" s="157" t="s">
        <v>207</v>
      </c>
      <c r="C113" s="160" t="s">
        <v>416</v>
      </c>
    </row>
    <row r="114" spans="1:3" x14ac:dyDescent="0.25">
      <c r="A114" s="161">
        <v>97</v>
      </c>
      <c r="B114" s="157" t="s">
        <v>209</v>
      </c>
      <c r="C114" s="160" t="s">
        <v>416</v>
      </c>
    </row>
    <row r="115" spans="1:3" x14ac:dyDescent="0.25">
      <c r="A115" s="161">
        <v>98</v>
      </c>
      <c r="B115" s="157" t="s">
        <v>210</v>
      </c>
      <c r="C115" s="160" t="s">
        <v>416</v>
      </c>
    </row>
    <row r="116" spans="1:3" x14ac:dyDescent="0.25">
      <c r="A116" s="161">
        <v>99</v>
      </c>
      <c r="B116" s="157" t="s">
        <v>211</v>
      </c>
      <c r="C116" s="160" t="s">
        <v>416</v>
      </c>
    </row>
    <row r="117" spans="1:3" x14ac:dyDescent="0.25">
      <c r="A117" s="161">
        <v>100</v>
      </c>
      <c r="B117" s="157" t="s">
        <v>211</v>
      </c>
      <c r="C117" s="160" t="s">
        <v>416</v>
      </c>
    </row>
    <row r="118" spans="1:3" x14ac:dyDescent="0.25">
      <c r="A118" s="161">
        <v>101</v>
      </c>
      <c r="B118" s="157" t="s">
        <v>212</v>
      </c>
      <c r="C118" s="160" t="s">
        <v>416</v>
      </c>
    </row>
    <row r="119" spans="1:3" x14ac:dyDescent="0.25">
      <c r="A119" s="161">
        <v>102</v>
      </c>
      <c r="B119" s="157" t="s">
        <v>212</v>
      </c>
      <c r="C119" s="160" t="s">
        <v>416</v>
      </c>
    </row>
    <row r="120" spans="1:3" x14ac:dyDescent="0.25">
      <c r="A120" s="161">
        <v>103</v>
      </c>
      <c r="B120" s="157" t="s">
        <v>212</v>
      </c>
      <c r="C120" s="160" t="s">
        <v>416</v>
      </c>
    </row>
    <row r="121" spans="1:3" x14ac:dyDescent="0.25">
      <c r="A121" s="161">
        <v>104</v>
      </c>
      <c r="B121" s="157" t="s">
        <v>213</v>
      </c>
      <c r="C121" s="160" t="s">
        <v>416</v>
      </c>
    </row>
    <row r="122" spans="1:3" x14ac:dyDescent="0.25">
      <c r="A122" s="161">
        <v>105</v>
      </c>
      <c r="B122" s="157" t="s">
        <v>213</v>
      </c>
      <c r="C122" s="160" t="s">
        <v>416</v>
      </c>
    </row>
    <row r="123" spans="1:3" x14ac:dyDescent="0.25">
      <c r="A123" s="161">
        <v>106</v>
      </c>
      <c r="B123" s="157" t="s">
        <v>213</v>
      </c>
      <c r="C123" s="160" t="s">
        <v>416</v>
      </c>
    </row>
    <row r="124" spans="1:3" x14ac:dyDescent="0.25">
      <c r="A124" s="161">
        <v>107</v>
      </c>
      <c r="B124" s="157" t="s">
        <v>213</v>
      </c>
      <c r="C124" s="160" t="s">
        <v>416</v>
      </c>
    </row>
    <row r="125" spans="1:3" x14ac:dyDescent="0.25">
      <c r="A125" s="161">
        <v>108</v>
      </c>
      <c r="B125" s="157" t="s">
        <v>213</v>
      </c>
      <c r="C125" s="160" t="s">
        <v>416</v>
      </c>
    </row>
    <row r="126" spans="1:3" x14ac:dyDescent="0.25">
      <c r="A126" s="161">
        <v>109</v>
      </c>
      <c r="B126" s="157" t="s">
        <v>213</v>
      </c>
      <c r="C126" s="160" t="s">
        <v>416</v>
      </c>
    </row>
    <row r="127" spans="1:3" x14ac:dyDescent="0.25">
      <c r="A127" s="161">
        <v>110</v>
      </c>
      <c r="B127" s="157" t="s">
        <v>213</v>
      </c>
      <c r="C127" s="160" t="s">
        <v>416</v>
      </c>
    </row>
    <row r="128" spans="1:3" x14ac:dyDescent="0.25">
      <c r="A128" s="161">
        <v>111</v>
      </c>
      <c r="B128" s="157" t="s">
        <v>214</v>
      </c>
      <c r="C128" s="160" t="s">
        <v>416</v>
      </c>
    </row>
    <row r="129" spans="1:3" x14ac:dyDescent="0.25">
      <c r="A129" s="161">
        <v>112</v>
      </c>
      <c r="B129" s="157" t="s">
        <v>215</v>
      </c>
      <c r="C129" s="160" t="s">
        <v>416</v>
      </c>
    </row>
    <row r="130" spans="1:3" x14ac:dyDescent="0.25">
      <c r="A130" s="161">
        <v>113</v>
      </c>
      <c r="B130" s="157" t="s">
        <v>215</v>
      </c>
      <c r="C130" s="160" t="s">
        <v>416</v>
      </c>
    </row>
    <row r="131" spans="1:3" x14ac:dyDescent="0.25">
      <c r="A131" s="161">
        <v>115</v>
      </c>
      <c r="B131" s="157" t="s">
        <v>215</v>
      </c>
      <c r="C131" s="160" t="s">
        <v>416</v>
      </c>
    </row>
    <row r="132" spans="1:3" x14ac:dyDescent="0.25">
      <c r="A132" s="161">
        <v>116</v>
      </c>
      <c r="B132" s="157" t="s">
        <v>215</v>
      </c>
      <c r="C132" s="160" t="s">
        <v>416</v>
      </c>
    </row>
    <row r="133" spans="1:3" x14ac:dyDescent="0.25">
      <c r="A133" s="161">
        <v>117</v>
      </c>
      <c r="B133" s="157" t="s">
        <v>215</v>
      </c>
      <c r="C133" s="160" t="s">
        <v>416</v>
      </c>
    </row>
    <row r="134" spans="1:3" x14ac:dyDescent="0.25">
      <c r="A134" s="161">
        <v>118</v>
      </c>
      <c r="B134" s="157" t="s">
        <v>216</v>
      </c>
      <c r="C134" s="160" t="s">
        <v>416</v>
      </c>
    </row>
    <row r="135" spans="1:3" x14ac:dyDescent="0.25">
      <c r="A135" s="161">
        <v>119</v>
      </c>
      <c r="B135" s="157" t="s">
        <v>216</v>
      </c>
      <c r="C135" s="160" t="s">
        <v>416</v>
      </c>
    </row>
    <row r="136" spans="1:3" x14ac:dyDescent="0.25">
      <c r="A136" s="161">
        <v>120</v>
      </c>
      <c r="B136" s="157" t="s">
        <v>188</v>
      </c>
      <c r="C136" s="160" t="s">
        <v>416</v>
      </c>
    </row>
    <row r="137" spans="1:3" x14ac:dyDescent="0.25">
      <c r="A137" s="161">
        <v>121</v>
      </c>
      <c r="B137" s="157" t="s">
        <v>217</v>
      </c>
      <c r="C137" s="160" t="s">
        <v>415</v>
      </c>
    </row>
    <row r="138" spans="1:3" x14ac:dyDescent="0.25">
      <c r="A138" s="161">
        <v>122</v>
      </c>
      <c r="B138" s="157" t="s">
        <v>218</v>
      </c>
      <c r="C138" s="160" t="s">
        <v>415</v>
      </c>
    </row>
    <row r="139" spans="1:3" x14ac:dyDescent="0.25">
      <c r="A139" s="161">
        <v>123</v>
      </c>
      <c r="B139" s="157" t="s">
        <v>219</v>
      </c>
      <c r="C139" s="160" t="s">
        <v>415</v>
      </c>
    </row>
    <row r="140" spans="1:3" x14ac:dyDescent="0.25">
      <c r="A140" s="161">
        <v>124</v>
      </c>
      <c r="B140" s="157" t="s">
        <v>219</v>
      </c>
      <c r="C140" s="160" t="s">
        <v>415</v>
      </c>
    </row>
    <row r="141" spans="1:3" x14ac:dyDescent="0.25">
      <c r="A141" s="161">
        <v>125</v>
      </c>
      <c r="B141" s="157" t="s">
        <v>219</v>
      </c>
      <c r="C141" s="160" t="s">
        <v>415</v>
      </c>
    </row>
    <row r="142" spans="1:3" x14ac:dyDescent="0.25">
      <c r="A142" s="161">
        <v>126</v>
      </c>
      <c r="B142" s="157" t="s">
        <v>220</v>
      </c>
      <c r="C142" s="160" t="s">
        <v>415</v>
      </c>
    </row>
    <row r="143" spans="1:3" x14ac:dyDescent="0.25">
      <c r="A143" s="161">
        <v>127</v>
      </c>
      <c r="B143" s="157" t="s">
        <v>221</v>
      </c>
      <c r="C143" s="160" t="s">
        <v>415</v>
      </c>
    </row>
    <row r="144" spans="1:3" x14ac:dyDescent="0.25">
      <c r="A144" s="161">
        <v>128</v>
      </c>
      <c r="B144" s="157" t="s">
        <v>222</v>
      </c>
      <c r="C144" s="160" t="s">
        <v>415</v>
      </c>
    </row>
    <row r="145" spans="1:3" x14ac:dyDescent="0.25">
      <c r="A145" s="161">
        <v>129</v>
      </c>
      <c r="B145" s="157" t="s">
        <v>221</v>
      </c>
      <c r="C145" s="160" t="s">
        <v>415</v>
      </c>
    </row>
    <row r="146" spans="1:3" x14ac:dyDescent="0.25">
      <c r="A146" s="161">
        <v>130</v>
      </c>
      <c r="B146" s="157" t="s">
        <v>223</v>
      </c>
      <c r="C146" s="160" t="s">
        <v>415</v>
      </c>
    </row>
    <row r="147" spans="1:3" x14ac:dyDescent="0.25">
      <c r="A147" s="161">
        <v>131</v>
      </c>
      <c r="B147" s="157" t="s">
        <v>223</v>
      </c>
      <c r="C147" s="160" t="s">
        <v>415</v>
      </c>
    </row>
    <row r="148" spans="1:3" x14ac:dyDescent="0.25">
      <c r="A148" s="161">
        <v>132</v>
      </c>
      <c r="B148" s="157" t="s">
        <v>224</v>
      </c>
      <c r="C148" s="160" t="s">
        <v>415</v>
      </c>
    </row>
    <row r="149" spans="1:3" x14ac:dyDescent="0.25">
      <c r="A149" s="161">
        <v>133</v>
      </c>
      <c r="B149" s="157" t="s">
        <v>224</v>
      </c>
      <c r="C149" s="160" t="s">
        <v>415</v>
      </c>
    </row>
    <row r="150" spans="1:3" x14ac:dyDescent="0.25">
      <c r="A150" s="161">
        <v>134</v>
      </c>
      <c r="B150" s="157" t="s">
        <v>224</v>
      </c>
      <c r="C150" s="160" t="s">
        <v>415</v>
      </c>
    </row>
    <row r="151" spans="1:3" x14ac:dyDescent="0.25">
      <c r="A151" s="161">
        <v>135</v>
      </c>
      <c r="B151" s="157" t="s">
        <v>224</v>
      </c>
      <c r="C151" s="160" t="s">
        <v>415</v>
      </c>
    </row>
    <row r="152" spans="1:3" x14ac:dyDescent="0.25">
      <c r="A152" s="161">
        <v>136</v>
      </c>
      <c r="B152" s="157" t="s">
        <v>224</v>
      </c>
      <c r="C152" s="160" t="s">
        <v>415</v>
      </c>
    </row>
    <row r="153" spans="1:3" x14ac:dyDescent="0.25">
      <c r="A153" s="161">
        <v>137</v>
      </c>
      <c r="B153" s="157" t="s">
        <v>224</v>
      </c>
      <c r="C153" s="160" t="s">
        <v>415</v>
      </c>
    </row>
    <row r="154" spans="1:3" x14ac:dyDescent="0.25">
      <c r="A154" s="161">
        <v>138</v>
      </c>
      <c r="B154" s="157" t="s">
        <v>224</v>
      </c>
      <c r="C154" s="160" t="s">
        <v>415</v>
      </c>
    </row>
    <row r="155" spans="1:3" x14ac:dyDescent="0.25">
      <c r="A155" s="161">
        <v>140</v>
      </c>
      <c r="B155" s="157" t="s">
        <v>208</v>
      </c>
      <c r="C155" s="160" t="s">
        <v>415</v>
      </c>
    </row>
    <row r="156" spans="1:3" x14ac:dyDescent="0.25">
      <c r="A156" s="161">
        <v>141</v>
      </c>
      <c r="B156" s="157" t="s">
        <v>225</v>
      </c>
      <c r="C156" s="160" t="s">
        <v>415</v>
      </c>
    </row>
    <row r="157" spans="1:3" x14ac:dyDescent="0.25">
      <c r="A157" s="161">
        <v>142</v>
      </c>
      <c r="B157" s="157" t="s">
        <v>225</v>
      </c>
      <c r="C157" s="160" t="s">
        <v>415</v>
      </c>
    </row>
    <row r="158" spans="1:3" x14ac:dyDescent="0.25">
      <c r="A158" s="161">
        <v>143</v>
      </c>
      <c r="B158" s="157" t="s">
        <v>211</v>
      </c>
      <c r="C158" s="160" t="s">
        <v>416</v>
      </c>
    </row>
    <row r="159" spans="1:3" x14ac:dyDescent="0.25">
      <c r="A159" s="161">
        <v>144</v>
      </c>
      <c r="B159" s="157" t="s">
        <v>226</v>
      </c>
      <c r="C159" s="160" t="s">
        <v>415</v>
      </c>
    </row>
    <row r="160" spans="1:3" x14ac:dyDescent="0.25">
      <c r="A160" s="161">
        <v>145</v>
      </c>
      <c r="B160" s="157" t="s">
        <v>226</v>
      </c>
      <c r="C160" s="160" t="s">
        <v>415</v>
      </c>
    </row>
    <row r="161" spans="1:3" x14ac:dyDescent="0.25">
      <c r="A161" s="161">
        <v>146</v>
      </c>
      <c r="B161" s="157" t="s">
        <v>226</v>
      </c>
      <c r="C161" s="160" t="s">
        <v>415</v>
      </c>
    </row>
    <row r="162" spans="1:3" x14ac:dyDescent="0.25">
      <c r="A162" s="161">
        <v>147</v>
      </c>
      <c r="B162" s="157" t="s">
        <v>226</v>
      </c>
      <c r="C162" s="160" t="s">
        <v>415</v>
      </c>
    </row>
    <row r="163" spans="1:3" x14ac:dyDescent="0.25">
      <c r="A163" s="161">
        <v>148</v>
      </c>
      <c r="B163" s="157" t="s">
        <v>227</v>
      </c>
      <c r="C163" s="160" t="s">
        <v>415</v>
      </c>
    </row>
    <row r="164" spans="1:3" x14ac:dyDescent="0.25">
      <c r="A164" s="161">
        <v>149</v>
      </c>
      <c r="B164" s="157" t="s">
        <v>228</v>
      </c>
      <c r="C164" s="160" t="s">
        <v>415</v>
      </c>
    </row>
    <row r="165" spans="1:3" x14ac:dyDescent="0.25">
      <c r="A165" s="161">
        <v>150</v>
      </c>
      <c r="B165" s="157" t="s">
        <v>220</v>
      </c>
      <c r="C165" s="160" t="s">
        <v>415</v>
      </c>
    </row>
    <row r="166" spans="1:3" x14ac:dyDescent="0.25">
      <c r="A166" s="161">
        <v>151</v>
      </c>
      <c r="B166" s="157" t="s">
        <v>220</v>
      </c>
      <c r="C166" s="160" t="s">
        <v>415</v>
      </c>
    </row>
    <row r="167" spans="1:3" x14ac:dyDescent="0.25">
      <c r="A167" s="161">
        <v>152</v>
      </c>
      <c r="B167" s="157" t="s">
        <v>220</v>
      </c>
      <c r="C167" s="160" t="s">
        <v>415</v>
      </c>
    </row>
    <row r="168" spans="1:3" x14ac:dyDescent="0.25">
      <c r="A168" s="161">
        <v>153</v>
      </c>
      <c r="B168" s="157" t="s">
        <v>220</v>
      </c>
      <c r="C168" s="160" t="s">
        <v>415</v>
      </c>
    </row>
    <row r="169" spans="1:3" x14ac:dyDescent="0.25">
      <c r="A169" s="161">
        <v>154</v>
      </c>
      <c r="B169" s="157" t="s">
        <v>220</v>
      </c>
      <c r="C169" s="160" t="s">
        <v>415</v>
      </c>
    </row>
    <row r="170" spans="1:3" x14ac:dyDescent="0.25">
      <c r="A170" s="161">
        <v>155</v>
      </c>
      <c r="B170" s="157" t="s">
        <v>208</v>
      </c>
      <c r="C170" s="160" t="s">
        <v>416</v>
      </c>
    </row>
    <row r="171" spans="1:3" x14ac:dyDescent="0.25">
      <c r="A171" s="161">
        <v>156</v>
      </c>
      <c r="B171" s="157" t="s">
        <v>220</v>
      </c>
      <c r="C171" s="160" t="s">
        <v>415</v>
      </c>
    </row>
    <row r="172" spans="1:3" x14ac:dyDescent="0.25">
      <c r="A172" s="161">
        <v>157</v>
      </c>
      <c r="B172" s="157" t="s">
        <v>220</v>
      </c>
      <c r="C172" s="160" t="s">
        <v>415</v>
      </c>
    </row>
    <row r="173" spans="1:3" x14ac:dyDescent="0.25">
      <c r="A173" s="161">
        <v>158</v>
      </c>
      <c r="B173" s="157" t="s">
        <v>220</v>
      </c>
      <c r="C173" s="160" t="s">
        <v>415</v>
      </c>
    </row>
    <row r="174" spans="1:3" x14ac:dyDescent="0.25">
      <c r="A174" s="161">
        <v>159</v>
      </c>
      <c r="B174" s="157" t="s">
        <v>195</v>
      </c>
      <c r="C174" s="160" t="s">
        <v>416</v>
      </c>
    </row>
    <row r="175" spans="1:3" x14ac:dyDescent="0.25">
      <c r="A175" s="161">
        <v>160</v>
      </c>
      <c r="B175" s="157" t="s">
        <v>220</v>
      </c>
      <c r="C175" s="160" t="s">
        <v>415</v>
      </c>
    </row>
    <row r="176" spans="1:3" x14ac:dyDescent="0.25">
      <c r="A176" s="161">
        <v>161</v>
      </c>
      <c r="B176" s="157" t="s">
        <v>220</v>
      </c>
      <c r="C176" s="160" t="s">
        <v>415</v>
      </c>
    </row>
    <row r="177" spans="1:3" x14ac:dyDescent="0.25">
      <c r="A177" s="161">
        <v>162</v>
      </c>
      <c r="B177" s="157" t="s">
        <v>220</v>
      </c>
      <c r="C177" s="160" t="s">
        <v>415</v>
      </c>
    </row>
    <row r="178" spans="1:3" x14ac:dyDescent="0.25">
      <c r="A178" s="161">
        <v>163</v>
      </c>
      <c r="B178" s="157" t="s">
        <v>220</v>
      </c>
      <c r="C178" s="160" t="s">
        <v>415</v>
      </c>
    </row>
    <row r="179" spans="1:3" x14ac:dyDescent="0.25">
      <c r="A179" s="161">
        <v>164</v>
      </c>
      <c r="B179" s="157" t="s">
        <v>220</v>
      </c>
      <c r="C179" s="160" t="s">
        <v>415</v>
      </c>
    </row>
    <row r="180" spans="1:3" x14ac:dyDescent="0.25">
      <c r="A180" s="161">
        <v>165</v>
      </c>
      <c r="B180" s="157" t="s">
        <v>220</v>
      </c>
      <c r="C180" s="160" t="s">
        <v>415</v>
      </c>
    </row>
    <row r="181" spans="1:3" x14ac:dyDescent="0.25">
      <c r="A181" s="161">
        <v>166</v>
      </c>
      <c r="B181" s="157" t="s">
        <v>220</v>
      </c>
      <c r="C181" s="160" t="s">
        <v>415</v>
      </c>
    </row>
    <row r="182" spans="1:3" x14ac:dyDescent="0.25">
      <c r="A182" s="161">
        <v>167</v>
      </c>
      <c r="B182" s="157" t="s">
        <v>220</v>
      </c>
      <c r="C182" s="160" t="s">
        <v>415</v>
      </c>
    </row>
    <row r="183" spans="1:3" x14ac:dyDescent="0.25">
      <c r="A183" s="161">
        <v>168</v>
      </c>
      <c r="B183" s="157" t="s">
        <v>220</v>
      </c>
      <c r="C183" s="160" t="s">
        <v>415</v>
      </c>
    </row>
    <row r="184" spans="1:3" x14ac:dyDescent="0.25">
      <c r="A184" s="161">
        <v>169</v>
      </c>
      <c r="B184" s="157" t="s">
        <v>220</v>
      </c>
      <c r="C184" s="160" t="s">
        <v>415</v>
      </c>
    </row>
    <row r="185" spans="1:3" x14ac:dyDescent="0.25">
      <c r="A185" s="161">
        <v>170</v>
      </c>
      <c r="B185" s="157" t="s">
        <v>220</v>
      </c>
      <c r="C185" s="160" t="s">
        <v>415</v>
      </c>
    </row>
    <row r="186" spans="1:3" x14ac:dyDescent="0.25">
      <c r="A186" s="161">
        <v>171</v>
      </c>
      <c r="B186" s="157" t="s">
        <v>220</v>
      </c>
      <c r="C186" s="160" t="s">
        <v>415</v>
      </c>
    </row>
    <row r="187" spans="1:3" x14ac:dyDescent="0.25">
      <c r="A187" s="161">
        <v>172</v>
      </c>
      <c r="B187" s="157" t="s">
        <v>220</v>
      </c>
      <c r="C187" s="160" t="s">
        <v>415</v>
      </c>
    </row>
    <row r="188" spans="1:3" x14ac:dyDescent="0.25">
      <c r="A188" s="161">
        <v>173</v>
      </c>
      <c r="B188" s="157" t="s">
        <v>220</v>
      </c>
      <c r="C188" s="160" t="s">
        <v>415</v>
      </c>
    </row>
    <row r="189" spans="1:3" x14ac:dyDescent="0.25">
      <c r="A189" s="161">
        <v>174</v>
      </c>
      <c r="B189" s="157" t="s">
        <v>220</v>
      </c>
      <c r="C189" s="160" t="s">
        <v>415</v>
      </c>
    </row>
    <row r="190" spans="1:3" x14ac:dyDescent="0.25">
      <c r="A190" s="161">
        <v>175</v>
      </c>
      <c r="B190" s="157" t="s">
        <v>220</v>
      </c>
      <c r="C190" s="160" t="s">
        <v>415</v>
      </c>
    </row>
    <row r="191" spans="1:3" x14ac:dyDescent="0.25">
      <c r="A191" s="161">
        <v>176</v>
      </c>
      <c r="B191" s="157" t="s">
        <v>220</v>
      </c>
      <c r="C191" s="160" t="s">
        <v>415</v>
      </c>
    </row>
    <row r="192" spans="1:3" x14ac:dyDescent="0.25">
      <c r="A192" s="161">
        <v>177</v>
      </c>
      <c r="B192" s="157" t="s">
        <v>220</v>
      </c>
      <c r="C192" s="160" t="s">
        <v>415</v>
      </c>
    </row>
    <row r="193" spans="1:3" x14ac:dyDescent="0.25">
      <c r="A193" s="161">
        <v>178</v>
      </c>
      <c r="B193" s="157" t="s">
        <v>229</v>
      </c>
      <c r="C193" s="160" t="s">
        <v>415</v>
      </c>
    </row>
    <row r="194" spans="1:3" x14ac:dyDescent="0.25">
      <c r="A194" s="161">
        <v>179</v>
      </c>
      <c r="B194" s="157" t="s">
        <v>220</v>
      </c>
      <c r="C194" s="160" t="s">
        <v>415</v>
      </c>
    </row>
    <row r="195" spans="1:3" x14ac:dyDescent="0.25">
      <c r="A195" s="161">
        <v>180</v>
      </c>
      <c r="B195" s="157" t="s">
        <v>220</v>
      </c>
      <c r="C195" s="160" t="s">
        <v>415</v>
      </c>
    </row>
    <row r="196" spans="1:3" x14ac:dyDescent="0.25">
      <c r="A196" s="161">
        <v>181</v>
      </c>
      <c r="B196" s="157" t="s">
        <v>220</v>
      </c>
      <c r="C196" s="160" t="s">
        <v>415</v>
      </c>
    </row>
    <row r="197" spans="1:3" x14ac:dyDescent="0.25">
      <c r="A197" s="161">
        <v>182</v>
      </c>
      <c r="B197" s="157" t="s">
        <v>220</v>
      </c>
      <c r="C197" s="160" t="s">
        <v>415</v>
      </c>
    </row>
    <row r="198" spans="1:3" x14ac:dyDescent="0.25">
      <c r="A198" s="161">
        <v>183</v>
      </c>
      <c r="B198" s="157" t="s">
        <v>220</v>
      </c>
      <c r="C198" s="160" t="s">
        <v>415</v>
      </c>
    </row>
    <row r="199" spans="1:3" x14ac:dyDescent="0.25">
      <c r="A199" s="161">
        <v>184</v>
      </c>
      <c r="B199" s="157" t="s">
        <v>220</v>
      </c>
      <c r="C199" s="160" t="s">
        <v>415</v>
      </c>
    </row>
    <row r="200" spans="1:3" x14ac:dyDescent="0.25">
      <c r="A200" s="161">
        <v>185</v>
      </c>
      <c r="B200" s="157" t="s">
        <v>220</v>
      </c>
      <c r="C200" s="160" t="s">
        <v>415</v>
      </c>
    </row>
    <row r="201" spans="1:3" x14ac:dyDescent="0.25">
      <c r="A201" s="161">
        <v>186</v>
      </c>
      <c r="B201" s="157" t="s">
        <v>220</v>
      </c>
      <c r="C201" s="160" t="s">
        <v>415</v>
      </c>
    </row>
    <row r="202" spans="1:3" x14ac:dyDescent="0.25">
      <c r="A202" s="161">
        <v>187</v>
      </c>
      <c r="B202" s="157" t="s">
        <v>220</v>
      </c>
      <c r="C202" s="160" t="s">
        <v>415</v>
      </c>
    </row>
    <row r="203" spans="1:3" x14ac:dyDescent="0.25">
      <c r="A203" s="161">
        <v>188</v>
      </c>
      <c r="B203" s="157" t="s">
        <v>220</v>
      </c>
      <c r="C203" s="160" t="s">
        <v>415</v>
      </c>
    </row>
    <row r="204" spans="1:3" x14ac:dyDescent="0.25">
      <c r="A204" s="161">
        <v>189</v>
      </c>
      <c r="B204" s="157" t="s">
        <v>220</v>
      </c>
      <c r="C204" s="160" t="s">
        <v>416</v>
      </c>
    </row>
    <row r="205" spans="1:3" x14ac:dyDescent="0.25">
      <c r="A205" s="161">
        <v>190</v>
      </c>
      <c r="B205" s="157" t="s">
        <v>220</v>
      </c>
      <c r="C205" s="160" t="s">
        <v>416</v>
      </c>
    </row>
    <row r="206" spans="1:3" x14ac:dyDescent="0.25">
      <c r="A206" s="161">
        <v>191</v>
      </c>
      <c r="B206" s="157" t="s">
        <v>220</v>
      </c>
      <c r="C206" s="160" t="s">
        <v>416</v>
      </c>
    </row>
    <row r="207" spans="1:3" x14ac:dyDescent="0.25">
      <c r="A207" s="161">
        <v>192</v>
      </c>
      <c r="B207" s="157" t="s">
        <v>220</v>
      </c>
      <c r="C207" s="160" t="s">
        <v>416</v>
      </c>
    </row>
    <row r="208" spans="1:3" x14ac:dyDescent="0.25">
      <c r="A208" s="161">
        <v>193</v>
      </c>
      <c r="B208" s="157" t="s">
        <v>220</v>
      </c>
      <c r="C208" s="160" t="s">
        <v>416</v>
      </c>
    </row>
    <row r="209" spans="1:3" x14ac:dyDescent="0.25">
      <c r="A209" s="161">
        <v>194</v>
      </c>
      <c r="B209" s="157" t="s">
        <v>220</v>
      </c>
      <c r="C209" s="160" t="s">
        <v>416</v>
      </c>
    </row>
    <row r="210" spans="1:3" x14ac:dyDescent="0.25">
      <c r="A210" s="161">
        <v>195</v>
      </c>
      <c r="B210" s="157" t="s">
        <v>220</v>
      </c>
      <c r="C210" s="160" t="s">
        <v>416</v>
      </c>
    </row>
    <row r="211" spans="1:3" x14ac:dyDescent="0.25">
      <c r="A211" s="161">
        <v>196</v>
      </c>
      <c r="B211" s="157" t="s">
        <v>220</v>
      </c>
      <c r="C211" s="160" t="s">
        <v>416</v>
      </c>
    </row>
    <row r="212" spans="1:3" x14ac:dyDescent="0.25">
      <c r="A212" s="161">
        <v>197</v>
      </c>
      <c r="B212" s="157" t="s">
        <v>220</v>
      </c>
      <c r="C212" s="160" t="s">
        <v>416</v>
      </c>
    </row>
    <row r="213" spans="1:3" x14ac:dyDescent="0.25">
      <c r="A213" s="161">
        <v>198</v>
      </c>
      <c r="B213" s="157" t="s">
        <v>220</v>
      </c>
      <c r="C213" s="160" t="s">
        <v>416</v>
      </c>
    </row>
    <row r="214" spans="1:3" x14ac:dyDescent="0.25">
      <c r="A214" s="161">
        <v>199</v>
      </c>
      <c r="B214" s="157" t="s">
        <v>220</v>
      </c>
      <c r="C214" s="160" t="s">
        <v>416</v>
      </c>
    </row>
    <row r="215" spans="1:3" x14ac:dyDescent="0.25">
      <c r="A215" s="161">
        <v>201</v>
      </c>
      <c r="B215" s="157" t="s">
        <v>220</v>
      </c>
      <c r="C215" s="160" t="s">
        <v>416</v>
      </c>
    </row>
    <row r="216" spans="1:3" x14ac:dyDescent="0.25">
      <c r="A216" s="161">
        <v>202</v>
      </c>
      <c r="B216" s="157" t="s">
        <v>220</v>
      </c>
      <c r="C216" s="160" t="s">
        <v>416</v>
      </c>
    </row>
    <row r="217" spans="1:3" x14ac:dyDescent="0.25">
      <c r="A217" s="161">
        <v>203</v>
      </c>
      <c r="B217" s="157" t="s">
        <v>220</v>
      </c>
      <c r="C217" s="160" t="s">
        <v>416</v>
      </c>
    </row>
    <row r="218" spans="1:3" x14ac:dyDescent="0.25">
      <c r="A218" s="161">
        <v>204</v>
      </c>
      <c r="B218" s="157" t="s">
        <v>220</v>
      </c>
      <c r="C218" s="160" t="s">
        <v>416</v>
      </c>
    </row>
    <row r="219" spans="1:3" x14ac:dyDescent="0.25">
      <c r="A219" s="161">
        <v>205</v>
      </c>
      <c r="B219" s="157" t="s">
        <v>220</v>
      </c>
      <c r="C219" s="160" t="s">
        <v>416</v>
      </c>
    </row>
    <row r="220" spans="1:3" x14ac:dyDescent="0.25">
      <c r="A220" s="161">
        <v>206</v>
      </c>
      <c r="B220" s="157" t="s">
        <v>220</v>
      </c>
      <c r="C220" s="160" t="s">
        <v>416</v>
      </c>
    </row>
    <row r="221" spans="1:3" x14ac:dyDescent="0.25">
      <c r="A221" s="161">
        <v>207</v>
      </c>
      <c r="B221" s="157" t="s">
        <v>220</v>
      </c>
      <c r="C221" s="160" t="s">
        <v>416</v>
      </c>
    </row>
    <row r="222" spans="1:3" x14ac:dyDescent="0.25">
      <c r="A222" s="161">
        <v>208</v>
      </c>
      <c r="B222" s="157" t="s">
        <v>220</v>
      </c>
      <c r="C222" s="160" t="s">
        <v>416</v>
      </c>
    </row>
    <row r="223" spans="1:3" x14ac:dyDescent="0.25">
      <c r="A223" s="161">
        <v>209</v>
      </c>
      <c r="B223" s="157" t="s">
        <v>220</v>
      </c>
      <c r="C223" s="160" t="s">
        <v>415</v>
      </c>
    </row>
    <row r="224" spans="1:3" x14ac:dyDescent="0.25">
      <c r="A224" s="161">
        <v>210</v>
      </c>
      <c r="B224" s="157" t="s">
        <v>220</v>
      </c>
      <c r="C224" s="160" t="s">
        <v>415</v>
      </c>
    </row>
    <row r="225" spans="1:3" x14ac:dyDescent="0.25">
      <c r="A225" s="161">
        <v>211</v>
      </c>
      <c r="B225" s="157" t="s">
        <v>220</v>
      </c>
      <c r="C225" s="160" t="s">
        <v>415</v>
      </c>
    </row>
    <row r="226" spans="1:3" x14ac:dyDescent="0.25">
      <c r="A226" s="161">
        <v>212</v>
      </c>
      <c r="B226" s="157" t="s">
        <v>220</v>
      </c>
      <c r="C226" s="160" t="s">
        <v>415</v>
      </c>
    </row>
    <row r="227" spans="1:3" x14ac:dyDescent="0.25">
      <c r="A227" s="161">
        <v>213</v>
      </c>
      <c r="B227" s="157" t="s">
        <v>220</v>
      </c>
      <c r="C227" s="160" t="s">
        <v>415</v>
      </c>
    </row>
    <row r="228" spans="1:3" x14ac:dyDescent="0.25">
      <c r="A228" s="161">
        <v>214</v>
      </c>
      <c r="B228" s="157" t="s">
        <v>220</v>
      </c>
      <c r="C228" s="160" t="s">
        <v>415</v>
      </c>
    </row>
    <row r="229" spans="1:3" x14ac:dyDescent="0.25">
      <c r="A229" s="161">
        <v>215</v>
      </c>
      <c r="B229" s="157" t="s">
        <v>220</v>
      </c>
      <c r="C229" s="160" t="s">
        <v>415</v>
      </c>
    </row>
    <row r="230" spans="1:3" x14ac:dyDescent="0.25">
      <c r="A230" s="161">
        <v>216</v>
      </c>
      <c r="B230" s="157" t="s">
        <v>220</v>
      </c>
      <c r="C230" s="160" t="s">
        <v>415</v>
      </c>
    </row>
    <row r="231" spans="1:3" x14ac:dyDescent="0.25">
      <c r="A231" s="161">
        <v>217</v>
      </c>
      <c r="B231" s="157" t="s">
        <v>220</v>
      </c>
      <c r="C231" s="160" t="s">
        <v>415</v>
      </c>
    </row>
    <row r="232" spans="1:3" x14ac:dyDescent="0.25">
      <c r="A232" s="161">
        <v>218</v>
      </c>
      <c r="B232" s="157" t="s">
        <v>220</v>
      </c>
      <c r="C232" s="160" t="s">
        <v>415</v>
      </c>
    </row>
    <row r="233" spans="1:3" x14ac:dyDescent="0.25">
      <c r="A233" s="161">
        <v>219</v>
      </c>
      <c r="B233" s="157" t="s">
        <v>220</v>
      </c>
      <c r="C233" s="160" t="s">
        <v>415</v>
      </c>
    </row>
    <row r="234" spans="1:3" x14ac:dyDescent="0.25">
      <c r="A234" s="161">
        <v>220</v>
      </c>
      <c r="B234" s="157" t="s">
        <v>220</v>
      </c>
      <c r="C234" s="160" t="s">
        <v>415</v>
      </c>
    </row>
    <row r="235" spans="1:3" x14ac:dyDescent="0.25">
      <c r="A235" s="161">
        <v>221</v>
      </c>
      <c r="B235" s="157" t="s">
        <v>220</v>
      </c>
      <c r="C235" s="160" t="s">
        <v>415</v>
      </c>
    </row>
    <row r="236" spans="1:3" x14ac:dyDescent="0.25">
      <c r="A236" s="161">
        <v>222</v>
      </c>
      <c r="B236" s="157" t="s">
        <v>220</v>
      </c>
      <c r="C236" s="160" t="s">
        <v>415</v>
      </c>
    </row>
    <row r="237" spans="1:3" x14ac:dyDescent="0.25">
      <c r="A237" s="161">
        <v>223</v>
      </c>
      <c r="B237" s="157" t="s">
        <v>220</v>
      </c>
      <c r="C237" s="160" t="s">
        <v>415</v>
      </c>
    </row>
    <row r="238" spans="1:3" x14ac:dyDescent="0.25">
      <c r="A238" s="161">
        <v>224</v>
      </c>
      <c r="B238" s="157" t="s">
        <v>220</v>
      </c>
      <c r="C238" s="160" t="s">
        <v>415</v>
      </c>
    </row>
    <row r="239" spans="1:3" x14ac:dyDescent="0.25">
      <c r="A239" s="161">
        <v>225</v>
      </c>
      <c r="B239" s="157" t="s">
        <v>220</v>
      </c>
      <c r="C239" s="160" t="s">
        <v>415</v>
      </c>
    </row>
    <row r="240" spans="1:3" x14ac:dyDescent="0.25">
      <c r="A240" s="161">
        <v>226</v>
      </c>
      <c r="B240" s="157" t="s">
        <v>220</v>
      </c>
      <c r="C240" s="160" t="s">
        <v>415</v>
      </c>
    </row>
    <row r="241" spans="1:3" x14ac:dyDescent="0.25">
      <c r="A241" s="161">
        <v>227</v>
      </c>
      <c r="B241" s="157" t="s">
        <v>220</v>
      </c>
      <c r="C241" s="160" t="s">
        <v>415</v>
      </c>
    </row>
    <row r="242" spans="1:3" x14ac:dyDescent="0.25">
      <c r="A242" s="161">
        <v>228</v>
      </c>
      <c r="B242" s="157" t="s">
        <v>230</v>
      </c>
      <c r="C242" s="160" t="s">
        <v>416</v>
      </c>
    </row>
    <row r="243" spans="1:3" x14ac:dyDescent="0.25">
      <c r="A243" s="161">
        <v>229</v>
      </c>
      <c r="B243" s="157" t="s">
        <v>230</v>
      </c>
      <c r="C243" s="160" t="s">
        <v>416</v>
      </c>
    </row>
    <row r="244" spans="1:3" x14ac:dyDescent="0.25">
      <c r="A244" s="161">
        <v>230</v>
      </c>
      <c r="B244" s="157" t="s">
        <v>220</v>
      </c>
      <c r="C244" s="160" t="s">
        <v>416</v>
      </c>
    </row>
    <row r="245" spans="1:3" x14ac:dyDescent="0.25">
      <c r="A245" s="161">
        <v>231</v>
      </c>
      <c r="B245" s="157" t="s">
        <v>208</v>
      </c>
      <c r="C245" s="160" t="s">
        <v>415</v>
      </c>
    </row>
    <row r="246" spans="1:3" x14ac:dyDescent="0.25">
      <c r="A246" s="161">
        <v>233</v>
      </c>
      <c r="B246" s="157" t="s">
        <v>208</v>
      </c>
      <c r="C246" s="160" t="s">
        <v>415</v>
      </c>
    </row>
    <row r="247" spans="1:3" x14ac:dyDescent="0.25">
      <c r="A247" s="161">
        <v>234</v>
      </c>
      <c r="B247" s="157" t="s">
        <v>208</v>
      </c>
      <c r="C247" s="160" t="s">
        <v>415</v>
      </c>
    </row>
    <row r="248" spans="1:3" x14ac:dyDescent="0.25">
      <c r="A248" s="161">
        <v>235</v>
      </c>
      <c r="B248" s="157" t="s">
        <v>208</v>
      </c>
      <c r="C248" s="160" t="s">
        <v>415</v>
      </c>
    </row>
    <row r="249" spans="1:3" x14ac:dyDescent="0.25">
      <c r="A249" s="161">
        <v>236</v>
      </c>
      <c r="B249" s="157" t="s">
        <v>208</v>
      </c>
      <c r="C249" s="160" t="s">
        <v>415</v>
      </c>
    </row>
    <row r="250" spans="1:3" x14ac:dyDescent="0.25">
      <c r="A250" s="161">
        <v>237</v>
      </c>
      <c r="B250" s="157" t="s">
        <v>208</v>
      </c>
      <c r="C250" s="160" t="s">
        <v>415</v>
      </c>
    </row>
    <row r="251" spans="1:3" x14ac:dyDescent="0.25">
      <c r="A251" s="161">
        <v>238</v>
      </c>
      <c r="B251" s="157" t="s">
        <v>220</v>
      </c>
      <c r="C251" s="160" t="s">
        <v>415</v>
      </c>
    </row>
    <row r="252" spans="1:3" x14ac:dyDescent="0.25">
      <c r="A252" s="161">
        <v>241</v>
      </c>
      <c r="B252" s="157" t="s">
        <v>231</v>
      </c>
      <c r="C252" s="160" t="s">
        <v>415</v>
      </c>
    </row>
    <row r="253" spans="1:3" x14ac:dyDescent="0.25">
      <c r="A253" s="161">
        <v>242</v>
      </c>
      <c r="B253" s="157" t="s">
        <v>232</v>
      </c>
      <c r="C253" s="160" t="s">
        <v>415</v>
      </c>
    </row>
    <row r="254" spans="1:3" x14ac:dyDescent="0.25">
      <c r="A254" s="161">
        <v>243</v>
      </c>
      <c r="B254" s="157" t="s">
        <v>196</v>
      </c>
      <c r="C254" s="160" t="s">
        <v>415</v>
      </c>
    </row>
    <row r="255" spans="1:3" x14ac:dyDescent="0.25">
      <c r="A255" s="161">
        <v>244</v>
      </c>
      <c r="B255" s="157" t="s">
        <v>220</v>
      </c>
      <c r="C255" s="160" t="s">
        <v>415</v>
      </c>
    </row>
    <row r="256" spans="1:3" x14ac:dyDescent="0.25">
      <c r="A256" s="161">
        <v>245</v>
      </c>
      <c r="B256" s="157" t="s">
        <v>232</v>
      </c>
      <c r="C256" s="160" t="s">
        <v>415</v>
      </c>
    </row>
    <row r="257" spans="1:3" x14ac:dyDescent="0.25">
      <c r="A257" s="161">
        <v>246</v>
      </c>
      <c r="B257" s="157" t="s">
        <v>233</v>
      </c>
      <c r="C257" s="160" t="s">
        <v>415</v>
      </c>
    </row>
    <row r="258" spans="1:3" x14ac:dyDescent="0.25">
      <c r="A258" s="161">
        <v>247</v>
      </c>
      <c r="B258" s="157" t="s">
        <v>232</v>
      </c>
      <c r="C258" s="160" t="s">
        <v>415</v>
      </c>
    </row>
    <row r="259" spans="1:3" x14ac:dyDescent="0.25">
      <c r="A259" s="161">
        <v>248</v>
      </c>
      <c r="B259" s="157" t="s">
        <v>220</v>
      </c>
      <c r="C259" s="160" t="s">
        <v>415</v>
      </c>
    </row>
    <row r="260" spans="1:3" x14ac:dyDescent="0.25">
      <c r="A260" s="161">
        <v>249</v>
      </c>
      <c r="B260" s="157" t="s">
        <v>232</v>
      </c>
      <c r="C260" s="160" t="s">
        <v>415</v>
      </c>
    </row>
    <row r="261" spans="1:3" x14ac:dyDescent="0.25">
      <c r="A261" s="161">
        <v>250</v>
      </c>
      <c r="B261" s="157" t="s">
        <v>234</v>
      </c>
      <c r="C261" s="160" t="s">
        <v>416</v>
      </c>
    </row>
    <row r="262" spans="1:3" x14ac:dyDescent="0.25">
      <c r="A262" s="161">
        <v>251</v>
      </c>
      <c r="B262" s="157" t="s">
        <v>234</v>
      </c>
      <c r="C262" s="160" t="s">
        <v>416</v>
      </c>
    </row>
    <row r="263" spans="1:3" x14ac:dyDescent="0.25">
      <c r="A263" s="161">
        <v>252</v>
      </c>
      <c r="B263" s="157" t="s">
        <v>234</v>
      </c>
      <c r="C263" s="160" t="s">
        <v>416</v>
      </c>
    </row>
    <row r="264" spans="1:3" x14ac:dyDescent="0.25">
      <c r="A264" s="161">
        <v>253</v>
      </c>
      <c r="B264" s="157" t="s">
        <v>234</v>
      </c>
      <c r="C264" s="160" t="s">
        <v>416</v>
      </c>
    </row>
    <row r="265" spans="1:3" x14ac:dyDescent="0.25">
      <c r="A265" s="161">
        <v>254</v>
      </c>
      <c r="B265" s="157" t="s">
        <v>235</v>
      </c>
      <c r="C265" s="160" t="s">
        <v>415</v>
      </c>
    </row>
    <row r="266" spans="1:3" x14ac:dyDescent="0.25">
      <c r="A266" s="161">
        <v>255</v>
      </c>
      <c r="B266" s="157" t="s">
        <v>236</v>
      </c>
      <c r="C266" s="160" t="s">
        <v>415</v>
      </c>
    </row>
    <row r="267" spans="1:3" x14ac:dyDescent="0.25">
      <c r="A267" s="161">
        <v>257</v>
      </c>
      <c r="B267" s="157" t="s">
        <v>237</v>
      </c>
      <c r="C267" s="160" t="s">
        <v>415</v>
      </c>
    </row>
    <row r="268" spans="1:3" x14ac:dyDescent="0.25">
      <c r="A268" s="161">
        <v>258</v>
      </c>
      <c r="B268" s="157" t="s">
        <v>238</v>
      </c>
      <c r="C268" s="160" t="s">
        <v>415</v>
      </c>
    </row>
    <row r="269" spans="1:3" x14ac:dyDescent="0.25">
      <c r="A269" s="161">
        <v>259</v>
      </c>
      <c r="B269" s="157" t="s">
        <v>239</v>
      </c>
      <c r="C269" s="160" t="s">
        <v>415</v>
      </c>
    </row>
    <row r="270" spans="1:3" x14ac:dyDescent="0.25">
      <c r="A270" s="161">
        <v>260</v>
      </c>
      <c r="B270" s="157" t="s">
        <v>238</v>
      </c>
      <c r="C270" s="160" t="s">
        <v>416</v>
      </c>
    </row>
    <row r="271" spans="1:3" x14ac:dyDescent="0.25">
      <c r="A271" s="161">
        <v>261</v>
      </c>
      <c r="B271" s="157" t="s">
        <v>238</v>
      </c>
      <c r="C271" s="160" t="s">
        <v>415</v>
      </c>
    </row>
    <row r="272" spans="1:3" x14ac:dyDescent="0.25">
      <c r="A272" s="161">
        <v>262</v>
      </c>
      <c r="B272" s="157" t="s">
        <v>238</v>
      </c>
      <c r="C272" s="160" t="s">
        <v>415</v>
      </c>
    </row>
    <row r="273" spans="1:3" x14ac:dyDescent="0.25">
      <c r="A273" s="161">
        <v>263</v>
      </c>
      <c r="B273" s="157" t="s">
        <v>238</v>
      </c>
      <c r="C273" s="160" t="s">
        <v>415</v>
      </c>
    </row>
    <row r="274" spans="1:3" x14ac:dyDescent="0.25">
      <c r="A274" s="161">
        <v>264</v>
      </c>
      <c r="B274" s="157" t="s">
        <v>238</v>
      </c>
      <c r="C274" s="160" t="s">
        <v>415</v>
      </c>
    </row>
    <row r="275" spans="1:3" x14ac:dyDescent="0.25">
      <c r="A275" s="161">
        <v>265</v>
      </c>
      <c r="B275" s="157" t="s">
        <v>240</v>
      </c>
      <c r="C275" s="160" t="s">
        <v>416</v>
      </c>
    </row>
    <row r="276" spans="1:3" x14ac:dyDescent="0.25">
      <c r="A276" s="161">
        <v>266</v>
      </c>
      <c r="B276" s="157" t="s">
        <v>240</v>
      </c>
      <c r="C276" s="160" t="s">
        <v>416</v>
      </c>
    </row>
    <row r="277" spans="1:3" x14ac:dyDescent="0.25">
      <c r="A277" s="161">
        <v>267</v>
      </c>
      <c r="B277" s="157" t="s">
        <v>240</v>
      </c>
      <c r="C277" s="160" t="s">
        <v>416</v>
      </c>
    </row>
    <row r="278" spans="1:3" x14ac:dyDescent="0.25">
      <c r="A278" s="161">
        <v>268</v>
      </c>
      <c r="B278" s="157" t="s">
        <v>240</v>
      </c>
      <c r="C278" s="160" t="s">
        <v>416</v>
      </c>
    </row>
    <row r="279" spans="1:3" x14ac:dyDescent="0.25">
      <c r="A279" s="161">
        <v>269</v>
      </c>
      <c r="B279" s="157" t="s">
        <v>240</v>
      </c>
      <c r="C279" s="160" t="s">
        <v>416</v>
      </c>
    </row>
    <row r="280" spans="1:3" x14ac:dyDescent="0.25">
      <c r="A280" s="161">
        <v>270</v>
      </c>
      <c r="B280" s="157" t="s">
        <v>240</v>
      </c>
      <c r="C280" s="160" t="s">
        <v>416</v>
      </c>
    </row>
    <row r="281" spans="1:3" x14ac:dyDescent="0.25">
      <c r="A281" s="161">
        <v>271</v>
      </c>
      <c r="B281" s="157" t="s">
        <v>240</v>
      </c>
      <c r="C281" s="160" t="s">
        <v>416</v>
      </c>
    </row>
    <row r="282" spans="1:3" x14ac:dyDescent="0.25">
      <c r="A282" s="161">
        <v>272</v>
      </c>
      <c r="B282" s="157" t="s">
        <v>240</v>
      </c>
      <c r="C282" s="160" t="s">
        <v>416</v>
      </c>
    </row>
    <row r="283" spans="1:3" x14ac:dyDescent="0.25">
      <c r="A283" s="161">
        <v>273</v>
      </c>
      <c r="B283" s="157" t="s">
        <v>240</v>
      </c>
      <c r="C283" s="160" t="s">
        <v>416</v>
      </c>
    </row>
    <row r="284" spans="1:3" x14ac:dyDescent="0.25">
      <c r="A284" s="161">
        <v>274</v>
      </c>
      <c r="B284" s="157" t="s">
        <v>240</v>
      </c>
      <c r="C284" s="160" t="s">
        <v>416</v>
      </c>
    </row>
    <row r="285" spans="1:3" x14ac:dyDescent="0.25">
      <c r="A285" s="161">
        <v>276</v>
      </c>
      <c r="B285" s="157" t="s">
        <v>240</v>
      </c>
      <c r="C285" s="160" t="s">
        <v>416</v>
      </c>
    </row>
    <row r="286" spans="1:3" x14ac:dyDescent="0.25">
      <c r="A286" s="161">
        <v>277</v>
      </c>
      <c r="B286" s="157" t="s">
        <v>241</v>
      </c>
      <c r="C286" s="160" t="s">
        <v>416</v>
      </c>
    </row>
    <row r="287" spans="1:3" x14ac:dyDescent="0.25">
      <c r="A287" s="161">
        <v>278</v>
      </c>
      <c r="B287" s="157" t="s">
        <v>242</v>
      </c>
      <c r="C287" s="160" t="s">
        <v>416</v>
      </c>
    </row>
    <row r="288" spans="1:3" x14ac:dyDescent="0.25">
      <c r="A288" s="161">
        <v>279</v>
      </c>
      <c r="B288" s="157" t="s">
        <v>243</v>
      </c>
      <c r="C288" s="160" t="s">
        <v>416</v>
      </c>
    </row>
    <row r="289" spans="1:3" x14ac:dyDescent="0.25">
      <c r="A289" s="161">
        <v>280</v>
      </c>
      <c r="B289" s="157" t="s">
        <v>244</v>
      </c>
      <c r="C289" s="160" t="s">
        <v>416</v>
      </c>
    </row>
    <row r="290" spans="1:3" x14ac:dyDescent="0.25">
      <c r="A290" s="161">
        <v>281</v>
      </c>
      <c r="B290" s="157" t="s">
        <v>245</v>
      </c>
      <c r="C290" s="160" t="s">
        <v>415</v>
      </c>
    </row>
    <row r="291" spans="1:3" x14ac:dyDescent="0.25">
      <c r="A291" s="161">
        <v>283</v>
      </c>
      <c r="B291" s="157" t="s">
        <v>246</v>
      </c>
      <c r="C291" s="160" t="s">
        <v>415</v>
      </c>
    </row>
    <row r="292" spans="1:3" x14ac:dyDescent="0.25">
      <c r="A292" s="161">
        <v>284</v>
      </c>
      <c r="B292" s="157" t="s">
        <v>188</v>
      </c>
      <c r="C292" s="160" t="s">
        <v>416</v>
      </c>
    </row>
    <row r="293" spans="1:3" x14ac:dyDescent="0.25">
      <c r="A293" s="161">
        <v>285</v>
      </c>
      <c r="B293" s="157" t="s">
        <v>188</v>
      </c>
      <c r="C293" s="160" t="s">
        <v>416</v>
      </c>
    </row>
    <row r="294" spans="1:3" x14ac:dyDescent="0.25">
      <c r="A294" s="161">
        <v>286</v>
      </c>
      <c r="B294" s="157" t="s">
        <v>247</v>
      </c>
      <c r="C294" s="160" t="s">
        <v>416</v>
      </c>
    </row>
    <row r="295" spans="1:3" x14ac:dyDescent="0.25">
      <c r="A295" s="161">
        <v>287</v>
      </c>
      <c r="B295" s="157" t="s">
        <v>248</v>
      </c>
      <c r="C295" s="160" t="s">
        <v>416</v>
      </c>
    </row>
    <row r="296" spans="1:3" x14ac:dyDescent="0.25">
      <c r="A296" s="161">
        <v>288</v>
      </c>
      <c r="B296" s="157" t="s">
        <v>249</v>
      </c>
      <c r="C296" s="160" t="s">
        <v>416</v>
      </c>
    </row>
    <row r="297" spans="1:3" x14ac:dyDescent="0.25">
      <c r="A297" s="161">
        <v>289</v>
      </c>
      <c r="B297" s="157" t="s">
        <v>249</v>
      </c>
      <c r="C297" s="160" t="s">
        <v>416</v>
      </c>
    </row>
    <row r="298" spans="1:3" x14ac:dyDescent="0.25">
      <c r="A298" s="161">
        <v>290</v>
      </c>
      <c r="B298" s="157" t="s">
        <v>249</v>
      </c>
      <c r="C298" s="160" t="s">
        <v>416</v>
      </c>
    </row>
    <row r="299" spans="1:3" x14ac:dyDescent="0.25">
      <c r="A299" s="161">
        <v>291</v>
      </c>
      <c r="B299" s="157" t="s">
        <v>249</v>
      </c>
      <c r="C299" s="160" t="s">
        <v>416</v>
      </c>
    </row>
    <row r="300" spans="1:3" x14ac:dyDescent="0.25">
      <c r="A300" s="161">
        <v>292</v>
      </c>
      <c r="B300" s="157" t="s">
        <v>249</v>
      </c>
      <c r="C300" s="160" t="s">
        <v>416</v>
      </c>
    </row>
    <row r="301" spans="1:3" x14ac:dyDescent="0.25">
      <c r="A301" s="161">
        <v>297</v>
      </c>
      <c r="B301" s="157" t="s">
        <v>249</v>
      </c>
      <c r="C301" s="160" t="s">
        <v>416</v>
      </c>
    </row>
    <row r="302" spans="1:3" x14ac:dyDescent="0.25">
      <c r="A302" s="161">
        <v>298</v>
      </c>
      <c r="B302" s="157" t="s">
        <v>249</v>
      </c>
      <c r="C302" s="160" t="s">
        <v>416</v>
      </c>
    </row>
    <row r="303" spans="1:3" x14ac:dyDescent="0.25">
      <c r="A303" s="161">
        <v>299</v>
      </c>
      <c r="B303" s="157" t="s">
        <v>249</v>
      </c>
      <c r="C303" s="160" t="s">
        <v>416</v>
      </c>
    </row>
    <row r="304" spans="1:3" x14ac:dyDescent="0.25">
      <c r="A304" s="161">
        <v>300</v>
      </c>
      <c r="B304" s="157" t="s">
        <v>250</v>
      </c>
      <c r="C304" s="160" t="s">
        <v>415</v>
      </c>
    </row>
    <row r="305" spans="1:3" x14ac:dyDescent="0.25">
      <c r="A305" s="161">
        <v>301</v>
      </c>
      <c r="B305" s="157" t="s">
        <v>251</v>
      </c>
      <c r="C305" s="160" t="s">
        <v>415</v>
      </c>
    </row>
    <row r="306" spans="1:3" x14ac:dyDescent="0.25">
      <c r="A306" s="161">
        <v>302</v>
      </c>
      <c r="B306" s="157" t="s">
        <v>252</v>
      </c>
      <c r="C306" s="160" t="s">
        <v>415</v>
      </c>
    </row>
    <row r="307" spans="1:3" x14ac:dyDescent="0.25">
      <c r="A307" s="161">
        <v>303</v>
      </c>
      <c r="B307" s="157" t="s">
        <v>249</v>
      </c>
      <c r="C307" s="160" t="s">
        <v>416</v>
      </c>
    </row>
    <row r="308" spans="1:3" x14ac:dyDescent="0.25">
      <c r="A308" s="161">
        <v>304</v>
      </c>
      <c r="B308" s="157" t="s">
        <v>249</v>
      </c>
      <c r="C308" s="160" t="s">
        <v>416</v>
      </c>
    </row>
    <row r="309" spans="1:3" x14ac:dyDescent="0.25">
      <c r="A309" s="161">
        <v>305</v>
      </c>
      <c r="B309" s="157" t="s">
        <v>253</v>
      </c>
      <c r="C309" s="160" t="s">
        <v>415</v>
      </c>
    </row>
    <row r="310" spans="1:3" x14ac:dyDescent="0.25">
      <c r="A310" s="161">
        <v>306</v>
      </c>
      <c r="B310" s="157" t="s">
        <v>253</v>
      </c>
      <c r="C310" s="160" t="s">
        <v>415</v>
      </c>
    </row>
    <row r="311" spans="1:3" x14ac:dyDescent="0.25">
      <c r="A311" s="161">
        <v>307</v>
      </c>
      <c r="B311" s="157" t="s">
        <v>253</v>
      </c>
      <c r="C311" s="160" t="s">
        <v>415</v>
      </c>
    </row>
    <row r="312" spans="1:3" x14ac:dyDescent="0.25">
      <c r="A312" s="161">
        <v>308</v>
      </c>
      <c r="B312" s="157" t="s">
        <v>253</v>
      </c>
      <c r="C312" s="160" t="s">
        <v>415</v>
      </c>
    </row>
    <row r="313" spans="1:3" x14ac:dyDescent="0.25">
      <c r="A313" s="161">
        <v>309</v>
      </c>
      <c r="B313" s="157" t="s">
        <v>254</v>
      </c>
      <c r="C313" s="160" t="s">
        <v>415</v>
      </c>
    </row>
    <row r="314" spans="1:3" x14ac:dyDescent="0.25">
      <c r="A314" s="161">
        <v>310</v>
      </c>
      <c r="B314" s="157" t="s">
        <v>255</v>
      </c>
      <c r="C314" s="160" t="s">
        <v>415</v>
      </c>
    </row>
    <row r="315" spans="1:3" x14ac:dyDescent="0.25">
      <c r="A315" s="161">
        <v>312</v>
      </c>
      <c r="B315" s="157" t="s">
        <v>256</v>
      </c>
      <c r="C315" s="160" t="s">
        <v>415</v>
      </c>
    </row>
    <row r="316" spans="1:3" x14ac:dyDescent="0.25">
      <c r="A316" s="161">
        <v>313</v>
      </c>
      <c r="B316" s="157" t="s">
        <v>257</v>
      </c>
      <c r="C316" s="160" t="s">
        <v>416</v>
      </c>
    </row>
    <row r="317" spans="1:3" x14ac:dyDescent="0.25">
      <c r="A317" s="161">
        <v>314</v>
      </c>
      <c r="B317" s="157" t="s">
        <v>258</v>
      </c>
      <c r="C317" s="160" t="s">
        <v>416</v>
      </c>
    </row>
    <row r="318" spans="1:3" x14ac:dyDescent="0.25">
      <c r="A318" s="161">
        <v>315</v>
      </c>
      <c r="B318" s="157" t="s">
        <v>259</v>
      </c>
      <c r="C318" s="160" t="s">
        <v>416</v>
      </c>
    </row>
    <row r="319" spans="1:3" x14ac:dyDescent="0.25">
      <c r="A319" s="161">
        <v>316</v>
      </c>
      <c r="B319" s="157" t="s">
        <v>260</v>
      </c>
      <c r="C319" s="160" t="s">
        <v>415</v>
      </c>
    </row>
    <row r="320" spans="1:3" x14ac:dyDescent="0.25">
      <c r="A320" s="161">
        <v>317</v>
      </c>
      <c r="B320" s="157" t="s">
        <v>260</v>
      </c>
      <c r="C320" s="160" t="s">
        <v>415</v>
      </c>
    </row>
    <row r="321" spans="1:3" x14ac:dyDescent="0.25">
      <c r="A321" s="161">
        <v>318</v>
      </c>
      <c r="B321" s="157" t="s">
        <v>260</v>
      </c>
      <c r="C321" s="160" t="s">
        <v>415</v>
      </c>
    </row>
    <row r="322" spans="1:3" x14ac:dyDescent="0.25">
      <c r="A322" s="161">
        <v>319</v>
      </c>
      <c r="B322" s="157" t="s">
        <v>261</v>
      </c>
      <c r="C322" s="160" t="s">
        <v>415</v>
      </c>
    </row>
    <row r="323" spans="1:3" x14ac:dyDescent="0.25">
      <c r="A323" s="161">
        <v>320</v>
      </c>
      <c r="B323" s="157" t="s">
        <v>260</v>
      </c>
      <c r="C323" s="160" t="s">
        <v>415</v>
      </c>
    </row>
    <row r="324" spans="1:3" x14ac:dyDescent="0.25">
      <c r="A324" s="161">
        <v>321</v>
      </c>
      <c r="B324" s="157" t="s">
        <v>260</v>
      </c>
      <c r="C324" s="160" t="s">
        <v>415</v>
      </c>
    </row>
    <row r="325" spans="1:3" x14ac:dyDescent="0.25">
      <c r="A325" s="161">
        <v>322</v>
      </c>
      <c r="B325" s="157" t="s">
        <v>260</v>
      </c>
      <c r="C325" s="160" t="s">
        <v>415</v>
      </c>
    </row>
    <row r="326" spans="1:3" x14ac:dyDescent="0.25">
      <c r="A326" s="161">
        <v>323</v>
      </c>
      <c r="B326" s="157" t="s">
        <v>260</v>
      </c>
      <c r="C326" s="160" t="s">
        <v>415</v>
      </c>
    </row>
    <row r="327" spans="1:3" x14ac:dyDescent="0.25">
      <c r="A327" s="161">
        <v>324</v>
      </c>
      <c r="B327" s="157" t="s">
        <v>262</v>
      </c>
      <c r="C327" s="160" t="s">
        <v>415</v>
      </c>
    </row>
    <row r="328" spans="1:3" x14ac:dyDescent="0.25">
      <c r="A328" s="161">
        <v>325</v>
      </c>
      <c r="B328" s="157" t="s">
        <v>263</v>
      </c>
      <c r="C328" s="160" t="s">
        <v>415</v>
      </c>
    </row>
    <row r="329" spans="1:3" x14ac:dyDescent="0.25">
      <c r="A329" s="161">
        <v>326</v>
      </c>
      <c r="B329" s="157" t="s">
        <v>263</v>
      </c>
      <c r="C329" s="160" t="s">
        <v>415</v>
      </c>
    </row>
    <row r="330" spans="1:3" x14ac:dyDescent="0.25">
      <c r="A330" s="161">
        <v>327</v>
      </c>
      <c r="B330" s="157" t="s">
        <v>263</v>
      </c>
      <c r="C330" s="160" t="s">
        <v>415</v>
      </c>
    </row>
    <row r="331" spans="1:3" x14ac:dyDescent="0.25">
      <c r="A331" s="161">
        <v>328</v>
      </c>
      <c r="B331" s="157" t="s">
        <v>263</v>
      </c>
      <c r="C331" s="160" t="s">
        <v>415</v>
      </c>
    </row>
    <row r="332" spans="1:3" x14ac:dyDescent="0.25">
      <c r="A332" s="161">
        <v>329</v>
      </c>
      <c r="B332" s="157" t="s">
        <v>263</v>
      </c>
      <c r="C332" s="160" t="s">
        <v>415</v>
      </c>
    </row>
    <row r="333" spans="1:3" x14ac:dyDescent="0.25">
      <c r="A333" s="161">
        <v>330</v>
      </c>
      <c r="B333" s="157" t="s">
        <v>263</v>
      </c>
      <c r="C333" s="160" t="s">
        <v>415</v>
      </c>
    </row>
    <row r="334" spans="1:3" x14ac:dyDescent="0.25">
      <c r="A334" s="161">
        <v>331</v>
      </c>
      <c r="B334" s="157" t="s">
        <v>263</v>
      </c>
      <c r="C334" s="160" t="s">
        <v>415</v>
      </c>
    </row>
    <row r="335" spans="1:3" x14ac:dyDescent="0.25">
      <c r="A335" s="161">
        <v>332</v>
      </c>
      <c r="B335" s="157" t="s">
        <v>263</v>
      </c>
      <c r="C335" s="160" t="s">
        <v>416</v>
      </c>
    </row>
    <row r="336" spans="1:3" x14ac:dyDescent="0.25">
      <c r="A336" s="161">
        <v>334</v>
      </c>
      <c r="B336" s="157" t="s">
        <v>264</v>
      </c>
      <c r="C336" s="160" t="s">
        <v>415</v>
      </c>
    </row>
    <row r="337" spans="1:3" x14ac:dyDescent="0.25">
      <c r="A337" s="161">
        <v>335</v>
      </c>
      <c r="B337" s="157" t="s">
        <v>265</v>
      </c>
      <c r="C337" s="160" t="s">
        <v>415</v>
      </c>
    </row>
    <row r="338" spans="1:3" x14ac:dyDescent="0.25">
      <c r="A338" s="161">
        <v>336</v>
      </c>
      <c r="B338" s="157" t="s">
        <v>266</v>
      </c>
      <c r="C338" s="160" t="s">
        <v>416</v>
      </c>
    </row>
    <row r="339" spans="1:3" x14ac:dyDescent="0.25">
      <c r="A339" s="161">
        <v>337</v>
      </c>
      <c r="B339" s="157" t="s">
        <v>266</v>
      </c>
      <c r="C339" s="160" t="s">
        <v>416</v>
      </c>
    </row>
    <row r="340" spans="1:3" x14ac:dyDescent="0.25">
      <c r="A340" s="161">
        <v>338</v>
      </c>
      <c r="B340" s="157" t="s">
        <v>267</v>
      </c>
      <c r="C340" s="160" t="s">
        <v>415</v>
      </c>
    </row>
    <row r="341" spans="1:3" x14ac:dyDescent="0.25">
      <c r="A341" s="161">
        <v>339</v>
      </c>
      <c r="B341" s="157" t="s">
        <v>268</v>
      </c>
      <c r="C341" s="160" t="s">
        <v>416</v>
      </c>
    </row>
    <row r="342" spans="1:3" x14ac:dyDescent="0.25">
      <c r="A342" s="161">
        <v>340</v>
      </c>
      <c r="B342" s="157" t="s">
        <v>268</v>
      </c>
      <c r="C342" s="160" t="s">
        <v>416</v>
      </c>
    </row>
    <row r="343" spans="1:3" x14ac:dyDescent="0.25">
      <c r="A343" s="161">
        <v>341</v>
      </c>
      <c r="B343" s="157" t="s">
        <v>268</v>
      </c>
      <c r="C343" s="160" t="s">
        <v>416</v>
      </c>
    </row>
    <row r="344" spans="1:3" x14ac:dyDescent="0.25">
      <c r="A344" s="161">
        <v>342</v>
      </c>
      <c r="B344" s="157" t="s">
        <v>269</v>
      </c>
      <c r="C344" s="160" t="s">
        <v>415</v>
      </c>
    </row>
    <row r="345" spans="1:3" x14ac:dyDescent="0.25">
      <c r="A345" s="161">
        <v>343</v>
      </c>
      <c r="B345" s="157" t="s">
        <v>270</v>
      </c>
      <c r="C345" s="160" t="s">
        <v>415</v>
      </c>
    </row>
    <row r="346" spans="1:3" x14ac:dyDescent="0.25">
      <c r="A346" s="161">
        <v>344</v>
      </c>
      <c r="B346" s="157" t="s">
        <v>271</v>
      </c>
      <c r="C346" s="160" t="s">
        <v>415</v>
      </c>
    </row>
    <row r="347" spans="1:3" x14ac:dyDescent="0.25">
      <c r="A347" s="161">
        <v>344</v>
      </c>
      <c r="B347" s="157" t="s">
        <v>271</v>
      </c>
      <c r="C347" s="160" t="s">
        <v>416</v>
      </c>
    </row>
    <row r="348" spans="1:3" x14ac:dyDescent="0.25">
      <c r="A348" s="161">
        <v>345</v>
      </c>
      <c r="B348" s="157" t="s">
        <v>272</v>
      </c>
      <c r="C348" s="160" t="s">
        <v>415</v>
      </c>
    </row>
    <row r="349" spans="1:3" x14ac:dyDescent="0.25">
      <c r="A349" s="161">
        <v>346</v>
      </c>
      <c r="B349" s="157" t="s">
        <v>273</v>
      </c>
      <c r="C349" s="160" t="s">
        <v>416</v>
      </c>
    </row>
    <row r="350" spans="1:3" x14ac:dyDescent="0.25">
      <c r="A350" s="161">
        <v>347</v>
      </c>
      <c r="B350" s="157" t="s">
        <v>274</v>
      </c>
      <c r="C350" s="160" t="s">
        <v>416</v>
      </c>
    </row>
    <row r="351" spans="1:3" x14ac:dyDescent="0.25">
      <c r="A351" s="161">
        <v>348</v>
      </c>
      <c r="B351" s="157" t="s">
        <v>274</v>
      </c>
      <c r="C351" s="160" t="s">
        <v>416</v>
      </c>
    </row>
    <row r="352" spans="1:3" x14ac:dyDescent="0.25">
      <c r="A352" s="161">
        <v>349</v>
      </c>
      <c r="B352" s="157" t="s">
        <v>220</v>
      </c>
      <c r="C352" s="160" t="s">
        <v>415</v>
      </c>
    </row>
    <row r="353" spans="1:3" x14ac:dyDescent="0.25">
      <c r="A353" s="161">
        <v>350</v>
      </c>
      <c r="B353" s="157" t="s">
        <v>275</v>
      </c>
      <c r="C353" s="160" t="s">
        <v>416</v>
      </c>
    </row>
    <row r="354" spans="1:3" x14ac:dyDescent="0.25">
      <c r="A354" s="161">
        <v>351</v>
      </c>
      <c r="B354" s="157" t="s">
        <v>276</v>
      </c>
      <c r="C354" s="160" t="s">
        <v>415</v>
      </c>
    </row>
    <row r="355" spans="1:3" x14ac:dyDescent="0.25">
      <c r="A355" s="161">
        <v>352</v>
      </c>
      <c r="B355" s="157" t="s">
        <v>277</v>
      </c>
      <c r="C355" s="160" t="s">
        <v>415</v>
      </c>
    </row>
    <row r="356" spans="1:3" x14ac:dyDescent="0.25">
      <c r="A356" s="161">
        <v>353</v>
      </c>
      <c r="B356" s="157" t="s">
        <v>278</v>
      </c>
      <c r="C356" s="160" t="s">
        <v>415</v>
      </c>
    </row>
    <row r="357" spans="1:3" x14ac:dyDescent="0.25">
      <c r="A357" s="161">
        <v>354</v>
      </c>
      <c r="B357" s="157" t="s">
        <v>195</v>
      </c>
      <c r="C357" s="160" t="s">
        <v>416</v>
      </c>
    </row>
    <row r="358" spans="1:3" x14ac:dyDescent="0.25">
      <c r="A358" s="161">
        <v>355</v>
      </c>
      <c r="B358" s="157" t="s">
        <v>279</v>
      </c>
      <c r="C358" s="160" t="s">
        <v>415</v>
      </c>
    </row>
    <row r="359" spans="1:3" x14ac:dyDescent="0.25">
      <c r="A359" s="161">
        <v>357</v>
      </c>
      <c r="B359" s="157" t="s">
        <v>280</v>
      </c>
      <c r="C359" s="160" t="s">
        <v>416</v>
      </c>
    </row>
    <row r="360" spans="1:3" x14ac:dyDescent="0.25">
      <c r="A360" s="161">
        <v>358</v>
      </c>
      <c r="B360" s="157" t="s">
        <v>280</v>
      </c>
      <c r="C360" s="160" t="s">
        <v>416</v>
      </c>
    </row>
    <row r="361" spans="1:3" x14ac:dyDescent="0.25">
      <c r="A361" s="161">
        <v>359</v>
      </c>
      <c r="B361" s="157" t="s">
        <v>280</v>
      </c>
      <c r="C361" s="160" t="s">
        <v>416</v>
      </c>
    </row>
    <row r="362" spans="1:3" x14ac:dyDescent="0.25">
      <c r="A362" s="161">
        <v>360</v>
      </c>
      <c r="B362" s="157" t="s">
        <v>280</v>
      </c>
      <c r="C362" s="160" t="s">
        <v>416</v>
      </c>
    </row>
    <row r="363" spans="1:3" x14ac:dyDescent="0.25">
      <c r="A363" s="161">
        <v>361</v>
      </c>
      <c r="B363" s="157" t="s">
        <v>280</v>
      </c>
      <c r="C363" s="160" t="s">
        <v>416</v>
      </c>
    </row>
    <row r="364" spans="1:3" x14ac:dyDescent="0.25">
      <c r="A364" s="161">
        <v>362</v>
      </c>
      <c r="B364" s="157" t="s">
        <v>280</v>
      </c>
      <c r="C364" s="160" t="s">
        <v>416</v>
      </c>
    </row>
    <row r="365" spans="1:3" x14ac:dyDescent="0.25">
      <c r="A365" s="161">
        <v>363</v>
      </c>
      <c r="B365" s="157" t="s">
        <v>280</v>
      </c>
      <c r="C365" s="160" t="s">
        <v>416</v>
      </c>
    </row>
    <row r="366" spans="1:3" x14ac:dyDescent="0.25">
      <c r="A366" s="161">
        <v>364</v>
      </c>
      <c r="B366" s="157" t="s">
        <v>280</v>
      </c>
      <c r="C366" s="160" t="s">
        <v>416</v>
      </c>
    </row>
    <row r="367" spans="1:3" x14ac:dyDescent="0.25">
      <c r="A367" s="161">
        <v>365</v>
      </c>
      <c r="B367" s="157" t="s">
        <v>280</v>
      </c>
      <c r="C367" s="160" t="s">
        <v>416</v>
      </c>
    </row>
    <row r="368" spans="1:3" x14ac:dyDescent="0.25">
      <c r="A368" s="161">
        <v>366</v>
      </c>
      <c r="B368" s="157" t="s">
        <v>280</v>
      </c>
      <c r="C368" s="160" t="s">
        <v>416</v>
      </c>
    </row>
    <row r="369" spans="1:3" x14ac:dyDescent="0.25">
      <c r="A369" s="161">
        <v>367</v>
      </c>
      <c r="B369" s="157" t="s">
        <v>280</v>
      </c>
      <c r="C369" s="160" t="s">
        <v>416</v>
      </c>
    </row>
    <row r="370" spans="1:3" x14ac:dyDescent="0.25">
      <c r="A370" s="161">
        <v>368</v>
      </c>
      <c r="B370" s="157" t="s">
        <v>280</v>
      </c>
      <c r="C370" s="160" t="s">
        <v>416</v>
      </c>
    </row>
    <row r="371" spans="1:3" x14ac:dyDescent="0.25">
      <c r="A371" s="161">
        <v>369</v>
      </c>
      <c r="B371" s="157" t="s">
        <v>280</v>
      </c>
      <c r="C371" s="160" t="s">
        <v>416</v>
      </c>
    </row>
    <row r="372" spans="1:3" x14ac:dyDescent="0.25">
      <c r="A372" s="161">
        <v>370</v>
      </c>
      <c r="B372" s="157" t="s">
        <v>280</v>
      </c>
      <c r="C372" s="160" t="s">
        <v>416</v>
      </c>
    </row>
    <row r="373" spans="1:3" x14ac:dyDescent="0.25">
      <c r="A373" s="161">
        <v>371</v>
      </c>
      <c r="B373" s="157" t="s">
        <v>280</v>
      </c>
      <c r="C373" s="160" t="s">
        <v>416</v>
      </c>
    </row>
    <row r="374" spans="1:3" x14ac:dyDescent="0.25">
      <c r="A374" s="161">
        <v>372</v>
      </c>
      <c r="B374" s="157" t="s">
        <v>260</v>
      </c>
      <c r="C374" s="160" t="s">
        <v>415</v>
      </c>
    </row>
    <row r="375" spans="1:3" x14ac:dyDescent="0.25">
      <c r="A375" s="161">
        <v>373</v>
      </c>
      <c r="B375" s="157" t="s">
        <v>208</v>
      </c>
      <c r="C375" s="160" t="s">
        <v>415</v>
      </c>
    </row>
    <row r="376" spans="1:3" x14ac:dyDescent="0.25">
      <c r="A376" s="161">
        <v>374</v>
      </c>
      <c r="B376" s="157" t="s">
        <v>208</v>
      </c>
      <c r="C376" s="160" t="s">
        <v>415</v>
      </c>
    </row>
    <row r="377" spans="1:3" x14ac:dyDescent="0.25">
      <c r="A377" s="161">
        <v>375</v>
      </c>
      <c r="B377" s="157" t="s">
        <v>208</v>
      </c>
      <c r="C377" s="160" t="s">
        <v>415</v>
      </c>
    </row>
    <row r="378" spans="1:3" x14ac:dyDescent="0.25">
      <c r="A378" s="161">
        <v>376</v>
      </c>
      <c r="B378" s="157" t="s">
        <v>208</v>
      </c>
      <c r="C378" s="160" t="s">
        <v>415</v>
      </c>
    </row>
    <row r="379" spans="1:3" x14ac:dyDescent="0.25">
      <c r="A379" s="161">
        <v>377</v>
      </c>
      <c r="B379" s="157" t="s">
        <v>208</v>
      </c>
      <c r="C379" s="160" t="s">
        <v>415</v>
      </c>
    </row>
    <row r="380" spans="1:3" x14ac:dyDescent="0.25">
      <c r="A380" s="161">
        <v>378</v>
      </c>
      <c r="B380" s="157" t="s">
        <v>208</v>
      </c>
      <c r="C380" s="160" t="s">
        <v>415</v>
      </c>
    </row>
    <row r="381" spans="1:3" x14ac:dyDescent="0.25">
      <c r="A381" s="161">
        <v>380</v>
      </c>
      <c r="B381" s="157" t="s">
        <v>208</v>
      </c>
      <c r="C381" s="160" t="s">
        <v>415</v>
      </c>
    </row>
    <row r="382" spans="1:3" x14ac:dyDescent="0.25">
      <c r="A382" s="161">
        <v>381</v>
      </c>
      <c r="B382" s="157" t="s">
        <v>208</v>
      </c>
      <c r="C382" s="160" t="s">
        <v>415</v>
      </c>
    </row>
    <row r="383" spans="1:3" x14ac:dyDescent="0.25">
      <c r="A383" s="161">
        <v>382</v>
      </c>
      <c r="B383" s="157" t="s">
        <v>208</v>
      </c>
      <c r="C383" s="160" t="s">
        <v>415</v>
      </c>
    </row>
    <row r="384" spans="1:3" x14ac:dyDescent="0.25">
      <c r="A384" s="161">
        <v>384</v>
      </c>
      <c r="B384" s="157" t="s">
        <v>220</v>
      </c>
      <c r="C384" s="160" t="s">
        <v>415</v>
      </c>
    </row>
    <row r="385" spans="1:3" x14ac:dyDescent="0.25">
      <c r="A385" s="161">
        <v>385</v>
      </c>
      <c r="B385" s="157" t="s">
        <v>208</v>
      </c>
      <c r="C385" s="160" t="s">
        <v>416</v>
      </c>
    </row>
    <row r="386" spans="1:3" x14ac:dyDescent="0.25">
      <c r="A386" s="161">
        <v>386</v>
      </c>
      <c r="B386" s="157" t="s">
        <v>188</v>
      </c>
      <c r="C386" s="160" t="s">
        <v>416</v>
      </c>
    </row>
    <row r="387" spans="1:3" x14ac:dyDescent="0.25">
      <c r="A387" s="161">
        <v>387</v>
      </c>
      <c r="B387" s="157" t="s">
        <v>213</v>
      </c>
      <c r="C387" s="160" t="s">
        <v>416</v>
      </c>
    </row>
    <row r="388" spans="1:3" x14ac:dyDescent="0.25">
      <c r="A388" s="161">
        <v>388</v>
      </c>
      <c r="B388" s="157" t="s">
        <v>208</v>
      </c>
      <c r="C388" s="160" t="s">
        <v>416</v>
      </c>
    </row>
    <row r="389" spans="1:3" x14ac:dyDescent="0.25">
      <c r="A389" s="161">
        <v>389</v>
      </c>
      <c r="B389" s="157" t="s">
        <v>199</v>
      </c>
      <c r="C389" s="160" t="s">
        <v>416</v>
      </c>
    </row>
    <row r="390" spans="1:3" x14ac:dyDescent="0.25">
      <c r="A390" s="161">
        <v>390</v>
      </c>
      <c r="B390" s="157" t="s">
        <v>208</v>
      </c>
      <c r="C390" s="160" t="s">
        <v>415</v>
      </c>
    </row>
    <row r="391" spans="1:3" x14ac:dyDescent="0.25">
      <c r="A391" s="161">
        <v>391</v>
      </c>
      <c r="B391" s="157" t="s">
        <v>281</v>
      </c>
      <c r="C391" s="160" t="s">
        <v>416</v>
      </c>
    </row>
    <row r="392" spans="1:3" x14ac:dyDescent="0.25">
      <c r="A392" s="161">
        <v>392</v>
      </c>
      <c r="B392" s="157" t="s">
        <v>282</v>
      </c>
      <c r="C392" s="160" t="s">
        <v>415</v>
      </c>
    </row>
    <row r="393" spans="1:3" x14ac:dyDescent="0.25">
      <c r="A393" s="161">
        <v>393</v>
      </c>
      <c r="B393" s="157" t="s">
        <v>283</v>
      </c>
      <c r="C393" s="160" t="s">
        <v>415</v>
      </c>
    </row>
    <row r="394" spans="1:3" x14ac:dyDescent="0.25">
      <c r="A394" s="161">
        <v>394</v>
      </c>
      <c r="B394" s="157" t="s">
        <v>239</v>
      </c>
      <c r="C394" s="160" t="s">
        <v>415</v>
      </c>
    </row>
    <row r="395" spans="1:3" x14ac:dyDescent="0.25">
      <c r="A395" s="161">
        <v>395</v>
      </c>
      <c r="B395" s="157" t="s">
        <v>284</v>
      </c>
      <c r="C395" s="160" t="s">
        <v>415</v>
      </c>
    </row>
    <row r="396" spans="1:3" x14ac:dyDescent="0.25">
      <c r="A396" s="161">
        <v>396</v>
      </c>
      <c r="B396" s="157" t="s">
        <v>218</v>
      </c>
      <c r="C396" s="160" t="s">
        <v>415</v>
      </c>
    </row>
    <row r="397" spans="1:3" x14ac:dyDescent="0.25">
      <c r="A397" s="161">
        <v>397</v>
      </c>
      <c r="B397" s="157" t="s">
        <v>285</v>
      </c>
      <c r="C397" s="160" t="s">
        <v>415</v>
      </c>
    </row>
    <row r="398" spans="1:3" x14ac:dyDescent="0.25">
      <c r="A398" s="161">
        <v>398</v>
      </c>
      <c r="B398" s="157" t="s">
        <v>286</v>
      </c>
      <c r="C398" s="160" t="s">
        <v>415</v>
      </c>
    </row>
    <row r="399" spans="1:3" x14ac:dyDescent="0.25">
      <c r="A399" s="161">
        <v>399</v>
      </c>
      <c r="B399" s="157" t="s">
        <v>287</v>
      </c>
      <c r="C399" s="160" t="s">
        <v>416</v>
      </c>
    </row>
    <row r="400" spans="1:3" x14ac:dyDescent="0.25">
      <c r="A400" s="161">
        <v>400</v>
      </c>
      <c r="B400" s="157" t="s">
        <v>238</v>
      </c>
      <c r="C400" s="160" t="s">
        <v>415</v>
      </c>
    </row>
    <row r="401" spans="1:3" x14ac:dyDescent="0.25">
      <c r="A401" s="161">
        <v>401</v>
      </c>
      <c r="B401" s="157" t="s">
        <v>288</v>
      </c>
      <c r="C401" s="160" t="s">
        <v>416</v>
      </c>
    </row>
    <row r="402" spans="1:3" x14ac:dyDescent="0.25">
      <c r="A402" s="161">
        <v>403</v>
      </c>
      <c r="B402" s="157" t="s">
        <v>194</v>
      </c>
      <c r="C402" s="160" t="s">
        <v>415</v>
      </c>
    </row>
    <row r="403" spans="1:3" x14ac:dyDescent="0.25">
      <c r="A403" s="161">
        <v>404</v>
      </c>
      <c r="B403" s="157" t="s">
        <v>289</v>
      </c>
      <c r="C403" s="160" t="s">
        <v>415</v>
      </c>
    </row>
    <row r="404" spans="1:3" x14ac:dyDescent="0.25">
      <c r="A404" s="161">
        <v>405</v>
      </c>
      <c r="B404" s="157" t="s">
        <v>290</v>
      </c>
      <c r="C404" s="160" t="s">
        <v>416</v>
      </c>
    </row>
    <row r="405" spans="1:3" x14ac:dyDescent="0.25">
      <c r="A405" s="161">
        <v>406</v>
      </c>
      <c r="B405" s="157" t="s">
        <v>291</v>
      </c>
      <c r="C405" s="160" t="s">
        <v>416</v>
      </c>
    </row>
    <row r="406" spans="1:3" x14ac:dyDescent="0.25">
      <c r="A406" s="161">
        <v>407</v>
      </c>
      <c r="B406" s="157" t="s">
        <v>292</v>
      </c>
      <c r="C406" s="160" t="s">
        <v>416</v>
      </c>
    </row>
    <row r="407" spans="1:3" x14ac:dyDescent="0.25">
      <c r="A407" s="161">
        <v>408</v>
      </c>
      <c r="B407" s="157" t="s">
        <v>293</v>
      </c>
      <c r="C407" s="160" t="s">
        <v>416</v>
      </c>
    </row>
    <row r="408" spans="1:3" x14ac:dyDescent="0.25">
      <c r="A408" s="161">
        <v>409</v>
      </c>
      <c r="B408" s="157" t="s">
        <v>294</v>
      </c>
      <c r="C408" s="160" t="s">
        <v>416</v>
      </c>
    </row>
    <row r="409" spans="1:3" x14ac:dyDescent="0.25">
      <c r="A409" s="161">
        <v>410</v>
      </c>
      <c r="B409" s="157" t="s">
        <v>295</v>
      </c>
      <c r="C409" s="160" t="s">
        <v>416</v>
      </c>
    </row>
    <row r="410" spans="1:3" x14ac:dyDescent="0.25">
      <c r="A410" s="161">
        <v>411</v>
      </c>
      <c r="B410" s="157" t="s">
        <v>296</v>
      </c>
      <c r="C410" s="160" t="s">
        <v>416</v>
      </c>
    </row>
    <row r="411" spans="1:3" x14ac:dyDescent="0.25">
      <c r="A411" s="161">
        <v>412</v>
      </c>
      <c r="B411" s="157" t="s">
        <v>297</v>
      </c>
      <c r="C411" s="160" t="s">
        <v>416</v>
      </c>
    </row>
    <row r="412" spans="1:3" x14ac:dyDescent="0.25">
      <c r="A412" s="161">
        <v>413</v>
      </c>
      <c r="B412" s="157" t="s">
        <v>298</v>
      </c>
      <c r="C412" s="160" t="s">
        <v>416</v>
      </c>
    </row>
    <row r="413" spans="1:3" x14ac:dyDescent="0.25">
      <c r="A413" s="161">
        <v>414</v>
      </c>
      <c r="B413" s="157" t="s">
        <v>299</v>
      </c>
      <c r="C413" s="160" t="s">
        <v>416</v>
      </c>
    </row>
    <row r="414" spans="1:3" x14ac:dyDescent="0.25">
      <c r="A414" s="161">
        <v>415</v>
      </c>
      <c r="B414" s="157" t="s">
        <v>300</v>
      </c>
      <c r="C414" s="160" t="s">
        <v>416</v>
      </c>
    </row>
    <row r="415" spans="1:3" x14ac:dyDescent="0.25">
      <c r="A415" s="161">
        <v>416</v>
      </c>
      <c r="B415" s="157" t="s">
        <v>301</v>
      </c>
      <c r="C415" s="160" t="s">
        <v>416</v>
      </c>
    </row>
    <row r="416" spans="1:3" x14ac:dyDescent="0.25">
      <c r="A416" s="161">
        <v>417</v>
      </c>
      <c r="B416" s="157" t="s">
        <v>302</v>
      </c>
      <c r="C416" s="160" t="s">
        <v>416</v>
      </c>
    </row>
    <row r="417" spans="1:3" x14ac:dyDescent="0.25">
      <c r="A417" s="161">
        <v>418</v>
      </c>
      <c r="B417" s="157" t="s">
        <v>303</v>
      </c>
      <c r="C417" s="160" t="s">
        <v>416</v>
      </c>
    </row>
    <row r="418" spans="1:3" x14ac:dyDescent="0.25">
      <c r="A418" s="161">
        <v>419</v>
      </c>
      <c r="B418" s="157" t="s">
        <v>304</v>
      </c>
      <c r="C418" s="160" t="s">
        <v>416</v>
      </c>
    </row>
    <row r="419" spans="1:3" x14ac:dyDescent="0.25">
      <c r="A419" s="161">
        <v>420</v>
      </c>
      <c r="B419" s="157" t="s">
        <v>305</v>
      </c>
      <c r="C419" s="160" t="s">
        <v>416</v>
      </c>
    </row>
    <row r="420" spans="1:3" x14ac:dyDescent="0.25">
      <c r="A420" s="161">
        <v>421</v>
      </c>
      <c r="B420" s="157" t="s">
        <v>306</v>
      </c>
      <c r="C420" s="160" t="s">
        <v>416</v>
      </c>
    </row>
    <row r="421" spans="1:3" x14ac:dyDescent="0.25">
      <c r="A421" s="161">
        <v>422</v>
      </c>
      <c r="B421" s="157" t="s">
        <v>307</v>
      </c>
      <c r="C421" s="160" t="s">
        <v>416</v>
      </c>
    </row>
    <row r="422" spans="1:3" x14ac:dyDescent="0.25">
      <c r="A422" s="161">
        <v>423</v>
      </c>
      <c r="B422" s="157" t="s">
        <v>308</v>
      </c>
      <c r="C422" s="160" t="s">
        <v>416</v>
      </c>
    </row>
    <row r="423" spans="1:3" x14ac:dyDescent="0.25">
      <c r="A423" s="161">
        <v>424</v>
      </c>
      <c r="B423" s="157" t="s">
        <v>309</v>
      </c>
      <c r="C423" s="160" t="s">
        <v>416</v>
      </c>
    </row>
    <row r="424" spans="1:3" x14ac:dyDescent="0.25">
      <c r="A424" s="161">
        <v>425</v>
      </c>
      <c r="B424" s="157" t="s">
        <v>310</v>
      </c>
      <c r="C424" s="160" t="s">
        <v>415</v>
      </c>
    </row>
    <row r="425" spans="1:3" x14ac:dyDescent="0.25">
      <c r="A425" s="161">
        <v>426</v>
      </c>
      <c r="B425" s="157" t="s">
        <v>220</v>
      </c>
      <c r="C425" s="160" t="s">
        <v>415</v>
      </c>
    </row>
    <row r="426" spans="1:3" x14ac:dyDescent="0.25">
      <c r="A426" s="161">
        <v>427</v>
      </c>
      <c r="B426" s="157" t="s">
        <v>311</v>
      </c>
      <c r="C426" s="160" t="s">
        <v>415</v>
      </c>
    </row>
    <row r="427" spans="1:3" x14ac:dyDescent="0.25">
      <c r="A427" s="161">
        <v>428</v>
      </c>
      <c r="B427" s="157" t="s">
        <v>312</v>
      </c>
      <c r="C427" s="160" t="s">
        <v>411</v>
      </c>
    </row>
    <row r="428" spans="1:3" x14ac:dyDescent="0.25">
      <c r="A428" s="161">
        <v>429</v>
      </c>
      <c r="B428" s="157" t="s">
        <v>313</v>
      </c>
      <c r="C428" s="160" t="s">
        <v>411</v>
      </c>
    </row>
    <row r="429" spans="1:3" x14ac:dyDescent="0.25">
      <c r="A429" s="161">
        <v>430</v>
      </c>
      <c r="B429" s="157" t="s">
        <v>314</v>
      </c>
      <c r="C429" s="160" t="s">
        <v>411</v>
      </c>
    </row>
    <row r="430" spans="1:3" x14ac:dyDescent="0.25">
      <c r="A430" s="161">
        <v>431</v>
      </c>
      <c r="B430" s="157" t="s">
        <v>315</v>
      </c>
      <c r="C430" s="160" t="s">
        <v>411</v>
      </c>
    </row>
    <row r="431" spans="1:3" x14ac:dyDescent="0.25">
      <c r="A431" s="161">
        <v>432</v>
      </c>
      <c r="B431" s="157" t="s">
        <v>220</v>
      </c>
      <c r="C431" s="160" t="s">
        <v>415</v>
      </c>
    </row>
    <row r="432" spans="1:3" x14ac:dyDescent="0.25">
      <c r="A432" s="161">
        <v>434</v>
      </c>
      <c r="B432" s="157" t="s">
        <v>316</v>
      </c>
      <c r="C432" s="160" t="s">
        <v>416</v>
      </c>
    </row>
    <row r="433" spans="1:3" x14ac:dyDescent="0.25">
      <c r="A433" s="161">
        <v>435</v>
      </c>
      <c r="B433" s="157" t="s">
        <v>317</v>
      </c>
      <c r="C433" s="160" t="s">
        <v>415</v>
      </c>
    </row>
    <row r="434" spans="1:3" x14ac:dyDescent="0.25">
      <c r="A434" s="161">
        <v>436</v>
      </c>
      <c r="B434" s="157" t="s">
        <v>318</v>
      </c>
      <c r="C434" s="160" t="s">
        <v>415</v>
      </c>
    </row>
    <row r="435" spans="1:3" x14ac:dyDescent="0.25">
      <c r="A435" s="161">
        <v>437</v>
      </c>
      <c r="B435" s="157" t="s">
        <v>319</v>
      </c>
      <c r="C435" s="160" t="s">
        <v>415</v>
      </c>
    </row>
    <row r="436" spans="1:3" x14ac:dyDescent="0.25">
      <c r="A436" s="161">
        <v>439</v>
      </c>
      <c r="B436" s="157" t="s">
        <v>320</v>
      </c>
      <c r="C436" s="160" t="s">
        <v>415</v>
      </c>
    </row>
    <row r="437" spans="1:3" x14ac:dyDescent="0.25">
      <c r="A437" s="161">
        <v>440</v>
      </c>
      <c r="B437" s="157" t="s">
        <v>321</v>
      </c>
      <c r="C437" s="160" t="s">
        <v>415</v>
      </c>
    </row>
    <row r="438" spans="1:3" x14ac:dyDescent="0.25">
      <c r="A438" s="161">
        <v>441</v>
      </c>
      <c r="B438" s="157" t="s">
        <v>224</v>
      </c>
      <c r="C438" s="160" t="s">
        <v>415</v>
      </c>
    </row>
    <row r="439" spans="1:3" x14ac:dyDescent="0.25">
      <c r="A439" s="161">
        <v>442</v>
      </c>
      <c r="B439" s="157" t="s">
        <v>220</v>
      </c>
      <c r="C439" s="160" t="s">
        <v>416</v>
      </c>
    </row>
    <row r="440" spans="1:3" x14ac:dyDescent="0.25">
      <c r="A440" s="161">
        <v>443</v>
      </c>
      <c r="B440" s="157" t="s">
        <v>260</v>
      </c>
      <c r="C440" s="160" t="s">
        <v>415</v>
      </c>
    </row>
    <row r="441" spans="1:3" x14ac:dyDescent="0.25">
      <c r="A441" s="161">
        <v>444</v>
      </c>
      <c r="B441" s="157" t="s">
        <v>263</v>
      </c>
      <c r="C441" s="160" t="s">
        <v>415</v>
      </c>
    </row>
    <row r="442" spans="1:3" x14ac:dyDescent="0.25">
      <c r="A442" s="161">
        <v>444</v>
      </c>
      <c r="B442" s="157" t="s">
        <v>263</v>
      </c>
      <c r="C442" s="160" t="s">
        <v>416</v>
      </c>
    </row>
    <row r="443" spans="1:3" x14ac:dyDescent="0.25">
      <c r="A443" s="161">
        <v>445</v>
      </c>
      <c r="B443" s="157" t="s">
        <v>322</v>
      </c>
      <c r="C443" s="160" t="s">
        <v>415</v>
      </c>
    </row>
    <row r="444" spans="1:3" x14ac:dyDescent="0.25">
      <c r="A444" s="161">
        <v>446</v>
      </c>
      <c r="B444" s="157" t="s">
        <v>322</v>
      </c>
      <c r="C444" s="160" t="s">
        <v>415</v>
      </c>
    </row>
    <row r="445" spans="1:3" x14ac:dyDescent="0.25">
      <c r="A445" s="161">
        <v>447</v>
      </c>
      <c r="B445" s="157" t="s">
        <v>234</v>
      </c>
      <c r="C445" s="160" t="s">
        <v>415</v>
      </c>
    </row>
    <row r="446" spans="1:3" x14ac:dyDescent="0.25">
      <c r="A446" s="161">
        <v>448</v>
      </c>
      <c r="B446" s="157" t="s">
        <v>234</v>
      </c>
      <c r="C446" s="160" t="s">
        <v>415</v>
      </c>
    </row>
    <row r="447" spans="1:3" x14ac:dyDescent="0.25">
      <c r="A447" s="161">
        <v>449</v>
      </c>
      <c r="B447" s="157" t="s">
        <v>234</v>
      </c>
      <c r="C447" s="160" t="s">
        <v>415</v>
      </c>
    </row>
    <row r="448" spans="1:3" x14ac:dyDescent="0.25">
      <c r="A448" s="161">
        <v>450</v>
      </c>
      <c r="B448" s="157" t="s">
        <v>234</v>
      </c>
      <c r="C448" s="160" t="s">
        <v>415</v>
      </c>
    </row>
    <row r="449" spans="1:3" x14ac:dyDescent="0.25">
      <c r="A449" s="161">
        <v>451</v>
      </c>
      <c r="B449" s="157" t="s">
        <v>234</v>
      </c>
      <c r="C449" s="160" t="s">
        <v>415</v>
      </c>
    </row>
    <row r="450" spans="1:3" x14ac:dyDescent="0.25">
      <c r="A450" s="161">
        <v>452</v>
      </c>
      <c r="B450" s="157" t="s">
        <v>234</v>
      </c>
      <c r="C450" s="160" t="s">
        <v>415</v>
      </c>
    </row>
    <row r="451" spans="1:3" x14ac:dyDescent="0.25">
      <c r="A451" s="161">
        <v>453</v>
      </c>
      <c r="B451" s="157" t="s">
        <v>234</v>
      </c>
      <c r="C451" s="160" t="s">
        <v>415</v>
      </c>
    </row>
    <row r="452" spans="1:3" x14ac:dyDescent="0.25">
      <c r="A452" s="161">
        <v>454</v>
      </c>
      <c r="B452" s="157" t="s">
        <v>234</v>
      </c>
      <c r="C452" s="160" t="s">
        <v>415</v>
      </c>
    </row>
    <row r="453" spans="1:3" x14ac:dyDescent="0.25">
      <c r="A453" s="161">
        <v>455</v>
      </c>
      <c r="B453" s="157" t="s">
        <v>234</v>
      </c>
      <c r="C453" s="160" t="s">
        <v>415</v>
      </c>
    </row>
    <row r="454" spans="1:3" x14ac:dyDescent="0.25">
      <c r="A454" s="161">
        <v>456</v>
      </c>
      <c r="B454" s="157" t="s">
        <v>234</v>
      </c>
      <c r="C454" s="160" t="s">
        <v>415</v>
      </c>
    </row>
    <row r="455" spans="1:3" x14ac:dyDescent="0.25">
      <c r="A455" s="161">
        <v>459</v>
      </c>
      <c r="B455" s="157" t="s">
        <v>234</v>
      </c>
      <c r="C455" s="160" t="s">
        <v>415</v>
      </c>
    </row>
    <row r="456" spans="1:3" x14ac:dyDescent="0.25">
      <c r="A456" s="161">
        <v>460</v>
      </c>
      <c r="B456" s="157" t="s">
        <v>323</v>
      </c>
      <c r="C456" s="160" t="s">
        <v>416</v>
      </c>
    </row>
    <row r="457" spans="1:3" x14ac:dyDescent="0.25">
      <c r="A457" s="161">
        <v>461</v>
      </c>
      <c r="B457" s="157" t="s">
        <v>323</v>
      </c>
      <c r="C457" s="160" t="s">
        <v>416</v>
      </c>
    </row>
    <row r="458" spans="1:3" x14ac:dyDescent="0.25">
      <c r="A458" s="161">
        <v>462</v>
      </c>
      <c r="B458" s="157" t="s">
        <v>324</v>
      </c>
      <c r="C458" s="160" t="s">
        <v>416</v>
      </c>
    </row>
    <row r="459" spans="1:3" x14ac:dyDescent="0.25">
      <c r="A459" s="161">
        <v>463</v>
      </c>
      <c r="B459" s="157" t="s">
        <v>325</v>
      </c>
      <c r="C459" s="160" t="s">
        <v>416</v>
      </c>
    </row>
    <row r="460" spans="1:3" x14ac:dyDescent="0.25">
      <c r="A460" s="161">
        <v>464</v>
      </c>
      <c r="B460" s="157" t="s">
        <v>326</v>
      </c>
      <c r="C460" s="160" t="s">
        <v>415</v>
      </c>
    </row>
    <row r="461" spans="1:3" x14ac:dyDescent="0.25">
      <c r="A461" s="161">
        <v>465</v>
      </c>
      <c r="B461" s="157" t="s">
        <v>327</v>
      </c>
      <c r="C461" s="160" t="s">
        <v>415</v>
      </c>
    </row>
    <row r="462" spans="1:3" x14ac:dyDescent="0.25">
      <c r="A462" s="161">
        <v>466</v>
      </c>
      <c r="B462" s="157" t="s">
        <v>328</v>
      </c>
      <c r="C462" s="160" t="s">
        <v>415</v>
      </c>
    </row>
    <row r="463" spans="1:3" x14ac:dyDescent="0.25">
      <c r="A463" s="161">
        <v>467</v>
      </c>
      <c r="B463" s="157" t="s">
        <v>328</v>
      </c>
      <c r="C463" s="160" t="s">
        <v>415</v>
      </c>
    </row>
    <row r="464" spans="1:3" x14ac:dyDescent="0.25">
      <c r="A464" s="161">
        <v>468</v>
      </c>
      <c r="B464" s="157" t="s">
        <v>328</v>
      </c>
      <c r="C464" s="160" t="s">
        <v>415</v>
      </c>
    </row>
    <row r="465" spans="1:3" x14ac:dyDescent="0.25">
      <c r="A465" s="161">
        <v>469</v>
      </c>
      <c r="B465" s="157" t="s">
        <v>328</v>
      </c>
      <c r="C465" s="160" t="s">
        <v>415</v>
      </c>
    </row>
    <row r="466" spans="1:3" x14ac:dyDescent="0.25">
      <c r="A466" s="161">
        <v>470</v>
      </c>
      <c r="B466" s="157" t="s">
        <v>328</v>
      </c>
      <c r="C466" s="160" t="s">
        <v>415</v>
      </c>
    </row>
    <row r="467" spans="1:3" x14ac:dyDescent="0.25">
      <c r="A467" s="161">
        <v>473</v>
      </c>
      <c r="B467" s="157" t="s">
        <v>329</v>
      </c>
      <c r="C467" s="160" t="s">
        <v>415</v>
      </c>
    </row>
    <row r="468" spans="1:3" x14ac:dyDescent="0.25">
      <c r="A468" s="161">
        <v>474</v>
      </c>
      <c r="B468" s="157" t="s">
        <v>330</v>
      </c>
      <c r="C468" s="160" t="s">
        <v>416</v>
      </c>
    </row>
    <row r="469" spans="1:3" x14ac:dyDescent="0.25">
      <c r="A469" s="161">
        <v>475</v>
      </c>
      <c r="B469" s="157" t="s">
        <v>331</v>
      </c>
      <c r="C469" s="160" t="s">
        <v>415</v>
      </c>
    </row>
    <row r="470" spans="1:3" x14ac:dyDescent="0.25">
      <c r="A470" s="161">
        <v>476</v>
      </c>
      <c r="B470" s="157" t="s">
        <v>332</v>
      </c>
      <c r="C470" s="160" t="s">
        <v>416</v>
      </c>
    </row>
    <row r="471" spans="1:3" x14ac:dyDescent="0.25">
      <c r="A471" s="161">
        <v>477</v>
      </c>
      <c r="B471" s="157" t="s">
        <v>332</v>
      </c>
      <c r="C471" s="160" t="s">
        <v>416</v>
      </c>
    </row>
    <row r="472" spans="1:3" x14ac:dyDescent="0.25">
      <c r="A472" s="161">
        <v>478</v>
      </c>
      <c r="B472" s="157" t="s">
        <v>263</v>
      </c>
      <c r="C472" s="160" t="s">
        <v>415</v>
      </c>
    </row>
    <row r="473" spans="1:3" x14ac:dyDescent="0.25">
      <c r="A473" s="161">
        <v>479</v>
      </c>
      <c r="B473" s="157" t="s">
        <v>320</v>
      </c>
      <c r="C473" s="160" t="s">
        <v>415</v>
      </c>
    </row>
    <row r="474" spans="1:3" x14ac:dyDescent="0.25">
      <c r="A474" s="161">
        <v>480</v>
      </c>
      <c r="B474" s="157" t="s">
        <v>320</v>
      </c>
      <c r="C474" s="160" t="s">
        <v>415</v>
      </c>
    </row>
    <row r="475" spans="1:3" x14ac:dyDescent="0.25">
      <c r="A475" s="161">
        <v>481</v>
      </c>
      <c r="B475" s="157" t="s">
        <v>320</v>
      </c>
      <c r="C475" s="160" t="s">
        <v>415</v>
      </c>
    </row>
    <row r="476" spans="1:3" x14ac:dyDescent="0.25">
      <c r="A476" s="161">
        <v>482</v>
      </c>
      <c r="B476" s="157" t="s">
        <v>333</v>
      </c>
      <c r="C476" s="160" t="s">
        <v>412</v>
      </c>
    </row>
    <row r="477" spans="1:3" x14ac:dyDescent="0.25">
      <c r="A477" s="161">
        <v>483</v>
      </c>
      <c r="B477" s="157" t="s">
        <v>334</v>
      </c>
      <c r="C477" s="160" t="s">
        <v>412</v>
      </c>
    </row>
    <row r="478" spans="1:3" x14ac:dyDescent="0.25">
      <c r="A478" s="161">
        <v>484</v>
      </c>
      <c r="B478" s="157" t="s">
        <v>335</v>
      </c>
      <c r="C478" s="160" t="s">
        <v>412</v>
      </c>
    </row>
    <row r="479" spans="1:3" x14ac:dyDescent="0.25">
      <c r="A479" s="161">
        <v>485</v>
      </c>
      <c r="B479" s="157" t="s">
        <v>336</v>
      </c>
      <c r="C479" s="160" t="s">
        <v>412</v>
      </c>
    </row>
    <row r="480" spans="1:3" x14ac:dyDescent="0.25">
      <c r="A480" s="161">
        <v>486</v>
      </c>
      <c r="B480" s="157" t="s">
        <v>337</v>
      </c>
      <c r="C480" s="160" t="s">
        <v>412</v>
      </c>
    </row>
    <row r="481" spans="1:3" x14ac:dyDescent="0.25">
      <c r="A481" s="161">
        <v>487</v>
      </c>
      <c r="B481" s="157" t="s">
        <v>338</v>
      </c>
      <c r="C481" s="160" t="s">
        <v>412</v>
      </c>
    </row>
    <row r="482" spans="1:3" x14ac:dyDescent="0.25">
      <c r="A482" s="161">
        <v>488</v>
      </c>
      <c r="B482" s="157" t="s">
        <v>339</v>
      </c>
      <c r="C482" s="160" t="s">
        <v>412</v>
      </c>
    </row>
    <row r="483" spans="1:3" x14ac:dyDescent="0.25">
      <c r="A483" s="161">
        <v>489</v>
      </c>
      <c r="B483" s="157" t="s">
        <v>340</v>
      </c>
      <c r="C483" s="160" t="s">
        <v>412</v>
      </c>
    </row>
    <row r="484" spans="1:3" x14ac:dyDescent="0.25">
      <c r="A484" s="161">
        <v>490</v>
      </c>
      <c r="B484" s="157" t="s">
        <v>341</v>
      </c>
      <c r="C484" s="160" t="s">
        <v>412</v>
      </c>
    </row>
    <row r="485" spans="1:3" x14ac:dyDescent="0.25">
      <c r="A485" s="161">
        <v>491</v>
      </c>
      <c r="B485" s="157" t="s">
        <v>342</v>
      </c>
      <c r="C485" s="160" t="s">
        <v>412</v>
      </c>
    </row>
    <row r="486" spans="1:3" x14ac:dyDescent="0.25">
      <c r="A486" s="161">
        <v>492</v>
      </c>
      <c r="B486" s="157" t="s">
        <v>343</v>
      </c>
      <c r="C486" s="160" t="s">
        <v>412</v>
      </c>
    </row>
    <row r="487" spans="1:3" x14ac:dyDescent="0.25">
      <c r="A487" s="161">
        <v>493</v>
      </c>
      <c r="B487" s="157" t="s">
        <v>344</v>
      </c>
      <c r="C487" s="160" t="s">
        <v>412</v>
      </c>
    </row>
    <row r="488" spans="1:3" x14ac:dyDescent="0.25">
      <c r="A488" s="161">
        <v>494</v>
      </c>
      <c r="B488" s="157" t="s">
        <v>345</v>
      </c>
      <c r="C488" s="160" t="s">
        <v>412</v>
      </c>
    </row>
    <row r="489" spans="1:3" x14ac:dyDescent="0.25">
      <c r="A489" s="161">
        <v>495</v>
      </c>
      <c r="B489" s="157" t="s">
        <v>346</v>
      </c>
      <c r="C489" s="160" t="s">
        <v>412</v>
      </c>
    </row>
    <row r="490" spans="1:3" x14ac:dyDescent="0.25">
      <c r="A490" s="161">
        <v>496</v>
      </c>
      <c r="B490" s="157" t="s">
        <v>347</v>
      </c>
      <c r="C490" s="160" t="s">
        <v>412</v>
      </c>
    </row>
    <row r="491" spans="1:3" x14ac:dyDescent="0.25">
      <c r="A491" s="161">
        <v>497</v>
      </c>
      <c r="B491" s="157" t="s">
        <v>348</v>
      </c>
      <c r="C491" s="160" t="s">
        <v>412</v>
      </c>
    </row>
    <row r="492" spans="1:3" x14ac:dyDescent="0.25">
      <c r="A492" s="161">
        <v>498</v>
      </c>
      <c r="B492" s="157" t="s">
        <v>349</v>
      </c>
      <c r="C492" s="160" t="s">
        <v>412</v>
      </c>
    </row>
    <row r="493" spans="1:3" x14ac:dyDescent="0.25">
      <c r="A493" s="161">
        <v>701</v>
      </c>
      <c r="B493" s="157" t="s">
        <v>350</v>
      </c>
      <c r="C493" s="160" t="s">
        <v>416</v>
      </c>
    </row>
    <row r="494" spans="1:3" x14ac:dyDescent="0.25">
      <c r="A494" s="161">
        <v>702</v>
      </c>
      <c r="B494" s="157" t="s">
        <v>350</v>
      </c>
      <c r="C494" s="160" t="s">
        <v>416</v>
      </c>
    </row>
    <row r="495" spans="1:3" x14ac:dyDescent="0.25">
      <c r="A495" s="161">
        <v>703</v>
      </c>
      <c r="B495" s="157" t="s">
        <v>286</v>
      </c>
      <c r="C495" s="160" t="s">
        <v>416</v>
      </c>
    </row>
    <row r="496" spans="1:3" x14ac:dyDescent="0.25">
      <c r="A496" s="161">
        <v>704</v>
      </c>
      <c r="B496" s="157" t="s">
        <v>286</v>
      </c>
      <c r="C496" s="160" t="s">
        <v>416</v>
      </c>
    </row>
    <row r="497" spans="1:3" x14ac:dyDescent="0.25">
      <c r="A497" s="161">
        <v>705</v>
      </c>
      <c r="B497" s="157" t="s">
        <v>286</v>
      </c>
      <c r="C497" s="160" t="s">
        <v>416</v>
      </c>
    </row>
    <row r="498" spans="1:3" x14ac:dyDescent="0.25">
      <c r="A498" s="161">
        <v>706</v>
      </c>
      <c r="B498" s="157" t="s">
        <v>286</v>
      </c>
      <c r="C498" s="160" t="s">
        <v>416</v>
      </c>
    </row>
    <row r="499" spans="1:3" x14ac:dyDescent="0.25">
      <c r="A499" s="161">
        <v>707</v>
      </c>
      <c r="B499" s="157" t="s">
        <v>286</v>
      </c>
      <c r="C499" s="160" t="s">
        <v>416</v>
      </c>
    </row>
    <row r="500" spans="1:3" x14ac:dyDescent="0.25">
      <c r="A500" s="161">
        <v>708</v>
      </c>
      <c r="B500" s="157" t="s">
        <v>286</v>
      </c>
      <c r="C500" s="160" t="s">
        <v>416</v>
      </c>
    </row>
    <row r="501" spans="1:3" x14ac:dyDescent="0.25">
      <c r="A501" s="161">
        <v>709</v>
      </c>
      <c r="B501" s="157" t="s">
        <v>286</v>
      </c>
      <c r="C501" s="160" t="s">
        <v>416</v>
      </c>
    </row>
    <row r="502" spans="1:3" x14ac:dyDescent="0.25">
      <c r="A502" s="161">
        <v>710</v>
      </c>
      <c r="B502" s="157" t="s">
        <v>286</v>
      </c>
      <c r="C502" s="160" t="s">
        <v>416</v>
      </c>
    </row>
    <row r="503" spans="1:3" x14ac:dyDescent="0.25">
      <c r="A503" s="161">
        <v>711</v>
      </c>
      <c r="B503" s="157" t="s">
        <v>286</v>
      </c>
      <c r="C503" s="160" t="s">
        <v>416</v>
      </c>
    </row>
    <row r="504" spans="1:3" x14ac:dyDescent="0.25">
      <c r="A504" s="161">
        <v>712</v>
      </c>
      <c r="B504" s="157" t="s">
        <v>351</v>
      </c>
      <c r="C504" s="160" t="s">
        <v>416</v>
      </c>
    </row>
    <row r="505" spans="1:3" x14ac:dyDescent="0.25">
      <c r="A505" s="161">
        <v>713</v>
      </c>
      <c r="B505" s="157" t="s">
        <v>351</v>
      </c>
      <c r="C505" s="160" t="s">
        <v>416</v>
      </c>
    </row>
    <row r="506" spans="1:3" x14ac:dyDescent="0.25">
      <c r="A506" s="161">
        <v>714</v>
      </c>
      <c r="B506" s="157" t="s">
        <v>351</v>
      </c>
      <c r="C506" s="160" t="s">
        <v>416</v>
      </c>
    </row>
    <row r="507" spans="1:3" x14ac:dyDescent="0.25">
      <c r="A507" s="161">
        <v>715</v>
      </c>
      <c r="B507" s="157" t="s">
        <v>351</v>
      </c>
      <c r="C507" s="160" t="s">
        <v>416</v>
      </c>
    </row>
    <row r="508" spans="1:3" x14ac:dyDescent="0.25">
      <c r="A508" s="161">
        <v>716</v>
      </c>
      <c r="B508" s="157" t="s">
        <v>352</v>
      </c>
      <c r="C508" s="160" t="s">
        <v>416</v>
      </c>
    </row>
    <row r="509" spans="1:3" x14ac:dyDescent="0.25">
      <c r="A509" s="161">
        <v>717</v>
      </c>
      <c r="B509" s="157" t="s">
        <v>352</v>
      </c>
      <c r="C509" s="160" t="s">
        <v>416</v>
      </c>
    </row>
    <row r="510" spans="1:3" x14ac:dyDescent="0.25">
      <c r="A510" s="161">
        <v>718</v>
      </c>
      <c r="B510" s="157" t="s">
        <v>353</v>
      </c>
      <c r="C510" s="160" t="s">
        <v>416</v>
      </c>
    </row>
    <row r="511" spans="1:3" x14ac:dyDescent="0.25">
      <c r="A511" s="161">
        <v>719</v>
      </c>
      <c r="B511" s="157" t="s">
        <v>353</v>
      </c>
      <c r="C511" s="160" t="s">
        <v>416</v>
      </c>
    </row>
    <row r="512" spans="1:3" x14ac:dyDescent="0.25">
      <c r="A512" s="161">
        <v>720</v>
      </c>
      <c r="B512" s="157" t="s">
        <v>221</v>
      </c>
      <c r="C512" s="160" t="s">
        <v>415</v>
      </c>
    </row>
    <row r="513" spans="1:3" x14ac:dyDescent="0.25">
      <c r="A513" s="161">
        <v>721</v>
      </c>
      <c r="B513" s="157" t="s">
        <v>354</v>
      </c>
      <c r="C513" s="160" t="s">
        <v>415</v>
      </c>
    </row>
    <row r="514" spans="1:3" x14ac:dyDescent="0.25">
      <c r="A514" s="161">
        <v>722</v>
      </c>
      <c r="B514" s="157" t="s">
        <v>354</v>
      </c>
      <c r="C514" s="160" t="s">
        <v>415</v>
      </c>
    </row>
    <row r="515" spans="1:3" x14ac:dyDescent="0.25">
      <c r="A515" s="161">
        <v>723</v>
      </c>
      <c r="B515" s="157" t="s">
        <v>354</v>
      </c>
      <c r="C515" s="160" t="s">
        <v>415</v>
      </c>
    </row>
    <row r="516" spans="1:3" x14ac:dyDescent="0.25">
      <c r="A516" s="161">
        <v>724</v>
      </c>
      <c r="B516" s="157" t="s">
        <v>354</v>
      </c>
      <c r="C516" s="160" t="s">
        <v>415</v>
      </c>
    </row>
    <row r="517" spans="1:3" x14ac:dyDescent="0.25">
      <c r="A517" s="161">
        <v>725</v>
      </c>
      <c r="B517" s="157" t="s">
        <v>354</v>
      </c>
      <c r="C517" s="160" t="s">
        <v>415</v>
      </c>
    </row>
    <row r="518" spans="1:3" x14ac:dyDescent="0.25">
      <c r="A518" s="161">
        <v>726</v>
      </c>
      <c r="B518" s="157" t="s">
        <v>354</v>
      </c>
      <c r="C518" s="160" t="s">
        <v>415</v>
      </c>
    </row>
    <row r="519" spans="1:3" x14ac:dyDescent="0.25">
      <c r="A519" s="161">
        <v>727</v>
      </c>
      <c r="B519" s="157" t="s">
        <v>354</v>
      </c>
      <c r="C519" s="160" t="s">
        <v>415</v>
      </c>
    </row>
    <row r="520" spans="1:3" x14ac:dyDescent="0.25">
      <c r="A520" s="161">
        <v>728</v>
      </c>
      <c r="B520" s="157" t="s">
        <v>355</v>
      </c>
      <c r="C520" s="160" t="s">
        <v>415</v>
      </c>
    </row>
    <row r="521" spans="1:3" x14ac:dyDescent="0.25">
      <c r="A521" s="161">
        <v>729</v>
      </c>
      <c r="B521" s="157" t="s">
        <v>354</v>
      </c>
      <c r="C521" s="160" t="s">
        <v>415</v>
      </c>
    </row>
    <row r="522" spans="1:3" x14ac:dyDescent="0.25">
      <c r="A522" s="161">
        <v>730</v>
      </c>
      <c r="B522" s="157" t="s">
        <v>355</v>
      </c>
      <c r="C522" s="160" t="s">
        <v>415</v>
      </c>
    </row>
    <row r="523" spans="1:3" x14ac:dyDescent="0.25">
      <c r="A523" s="161">
        <v>731</v>
      </c>
      <c r="B523" s="157" t="s">
        <v>354</v>
      </c>
      <c r="C523" s="160" t="s">
        <v>415</v>
      </c>
    </row>
    <row r="524" spans="1:3" x14ac:dyDescent="0.25">
      <c r="A524" s="161">
        <v>732</v>
      </c>
      <c r="B524" s="157" t="s">
        <v>355</v>
      </c>
      <c r="C524" s="160" t="s">
        <v>415</v>
      </c>
    </row>
    <row r="525" spans="1:3" x14ac:dyDescent="0.25">
      <c r="A525" s="161">
        <v>733</v>
      </c>
      <c r="B525" s="157" t="s">
        <v>354</v>
      </c>
      <c r="C525" s="160" t="s">
        <v>415</v>
      </c>
    </row>
    <row r="526" spans="1:3" x14ac:dyDescent="0.25">
      <c r="A526" s="161">
        <v>734</v>
      </c>
      <c r="B526" s="157" t="s">
        <v>355</v>
      </c>
      <c r="C526" s="160" t="s">
        <v>415</v>
      </c>
    </row>
    <row r="527" spans="1:3" x14ac:dyDescent="0.25">
      <c r="A527" s="161">
        <v>735</v>
      </c>
      <c r="B527" s="157" t="s">
        <v>354</v>
      </c>
      <c r="C527" s="160" t="s">
        <v>415</v>
      </c>
    </row>
    <row r="528" spans="1:3" x14ac:dyDescent="0.25">
      <c r="A528" s="161">
        <v>736</v>
      </c>
      <c r="B528" s="157" t="s">
        <v>355</v>
      </c>
      <c r="C528" s="160" t="s">
        <v>415</v>
      </c>
    </row>
    <row r="529" spans="1:3" x14ac:dyDescent="0.25">
      <c r="A529" s="161">
        <v>737</v>
      </c>
      <c r="B529" s="157" t="s">
        <v>354</v>
      </c>
      <c r="C529" s="160" t="s">
        <v>415</v>
      </c>
    </row>
    <row r="530" spans="1:3" x14ac:dyDescent="0.25">
      <c r="A530" s="161">
        <v>738</v>
      </c>
      <c r="B530" s="157" t="s">
        <v>355</v>
      </c>
      <c r="C530" s="160" t="s">
        <v>415</v>
      </c>
    </row>
    <row r="531" spans="1:3" x14ac:dyDescent="0.25">
      <c r="A531" s="161">
        <v>739</v>
      </c>
      <c r="B531" s="157" t="s">
        <v>354</v>
      </c>
      <c r="C531" s="160" t="s">
        <v>415</v>
      </c>
    </row>
    <row r="532" spans="1:3" x14ac:dyDescent="0.25">
      <c r="A532" s="161">
        <v>740</v>
      </c>
      <c r="B532" s="157" t="s">
        <v>355</v>
      </c>
      <c r="C532" s="160" t="s">
        <v>415</v>
      </c>
    </row>
    <row r="533" spans="1:3" x14ac:dyDescent="0.25">
      <c r="A533" s="161">
        <v>741</v>
      </c>
      <c r="B533" s="157" t="s">
        <v>354</v>
      </c>
      <c r="C533" s="160" t="s">
        <v>415</v>
      </c>
    </row>
    <row r="534" spans="1:3" x14ac:dyDescent="0.25">
      <c r="A534" s="161">
        <v>742</v>
      </c>
      <c r="B534" s="157" t="s">
        <v>355</v>
      </c>
      <c r="C534" s="160" t="s">
        <v>415</v>
      </c>
    </row>
    <row r="535" spans="1:3" x14ac:dyDescent="0.25">
      <c r="A535" s="161">
        <v>743</v>
      </c>
      <c r="B535" s="157" t="s">
        <v>354</v>
      </c>
      <c r="C535" s="160" t="s">
        <v>415</v>
      </c>
    </row>
    <row r="536" spans="1:3" x14ac:dyDescent="0.25">
      <c r="A536" s="161">
        <v>744</v>
      </c>
      <c r="B536" s="157" t="s">
        <v>355</v>
      </c>
      <c r="C536" s="160" t="s">
        <v>415</v>
      </c>
    </row>
    <row r="537" spans="1:3" x14ac:dyDescent="0.25">
      <c r="A537" s="161">
        <v>745</v>
      </c>
      <c r="B537" s="157" t="s">
        <v>354</v>
      </c>
      <c r="C537" s="160" t="s">
        <v>415</v>
      </c>
    </row>
    <row r="538" spans="1:3" x14ac:dyDescent="0.25">
      <c r="A538" s="161">
        <v>746</v>
      </c>
      <c r="B538" s="157" t="s">
        <v>355</v>
      </c>
      <c r="C538" s="160" t="s">
        <v>415</v>
      </c>
    </row>
    <row r="539" spans="1:3" x14ac:dyDescent="0.25">
      <c r="A539" s="161">
        <v>747</v>
      </c>
      <c r="B539" s="157" t="s">
        <v>354</v>
      </c>
      <c r="C539" s="160" t="s">
        <v>415</v>
      </c>
    </row>
    <row r="540" spans="1:3" x14ac:dyDescent="0.25">
      <c r="A540" s="161">
        <v>748</v>
      </c>
      <c r="B540" s="157" t="s">
        <v>354</v>
      </c>
      <c r="C540" s="160" t="s">
        <v>415</v>
      </c>
    </row>
    <row r="541" spans="1:3" x14ac:dyDescent="0.25">
      <c r="A541" s="161">
        <v>749</v>
      </c>
      <c r="B541" s="157" t="s">
        <v>355</v>
      </c>
      <c r="C541" s="160" t="s">
        <v>415</v>
      </c>
    </row>
    <row r="542" spans="1:3" x14ac:dyDescent="0.25">
      <c r="A542" s="161">
        <v>752</v>
      </c>
      <c r="B542" s="157" t="s">
        <v>354</v>
      </c>
      <c r="C542" s="160" t="s">
        <v>415</v>
      </c>
    </row>
    <row r="543" spans="1:3" x14ac:dyDescent="0.25">
      <c r="A543" s="161">
        <v>753</v>
      </c>
      <c r="B543" s="157" t="s">
        <v>356</v>
      </c>
      <c r="C543" s="160" t="s">
        <v>415</v>
      </c>
    </row>
    <row r="544" spans="1:3" x14ac:dyDescent="0.25">
      <c r="A544" s="161">
        <v>754</v>
      </c>
      <c r="B544" s="157" t="s">
        <v>354</v>
      </c>
      <c r="C544" s="160" t="s">
        <v>415</v>
      </c>
    </row>
    <row r="545" spans="1:3" x14ac:dyDescent="0.25">
      <c r="A545" s="161">
        <v>755</v>
      </c>
      <c r="B545" s="157" t="s">
        <v>356</v>
      </c>
      <c r="C545" s="160" t="s">
        <v>415</v>
      </c>
    </row>
    <row r="546" spans="1:3" x14ac:dyDescent="0.25">
      <c r="A546" s="161">
        <v>756</v>
      </c>
      <c r="B546" s="157" t="s">
        <v>354</v>
      </c>
      <c r="C546" s="160" t="s">
        <v>415</v>
      </c>
    </row>
    <row r="547" spans="1:3" x14ac:dyDescent="0.25">
      <c r="A547" s="161">
        <v>757</v>
      </c>
      <c r="B547" s="157" t="s">
        <v>356</v>
      </c>
      <c r="C547" s="160" t="s">
        <v>415</v>
      </c>
    </row>
    <row r="548" spans="1:3" x14ac:dyDescent="0.25">
      <c r="A548" s="161">
        <v>758</v>
      </c>
      <c r="B548" s="157" t="s">
        <v>354</v>
      </c>
      <c r="C548" s="160" t="s">
        <v>415</v>
      </c>
    </row>
    <row r="549" spans="1:3" x14ac:dyDescent="0.25">
      <c r="A549" s="161">
        <v>759</v>
      </c>
      <c r="B549" s="157" t="s">
        <v>356</v>
      </c>
      <c r="C549" s="160" t="s">
        <v>415</v>
      </c>
    </row>
    <row r="550" spans="1:3" x14ac:dyDescent="0.25">
      <c r="A550" s="161">
        <v>760</v>
      </c>
      <c r="B550" s="157" t="s">
        <v>354</v>
      </c>
      <c r="C550" s="160" t="s">
        <v>415</v>
      </c>
    </row>
    <row r="551" spans="1:3" x14ac:dyDescent="0.25">
      <c r="A551" s="161">
        <v>761</v>
      </c>
      <c r="B551" s="157" t="s">
        <v>356</v>
      </c>
      <c r="C551" s="160" t="s">
        <v>415</v>
      </c>
    </row>
    <row r="552" spans="1:3" x14ac:dyDescent="0.25">
      <c r="A552" s="161">
        <v>762</v>
      </c>
      <c r="B552" s="157" t="s">
        <v>354</v>
      </c>
      <c r="C552" s="160" t="s">
        <v>415</v>
      </c>
    </row>
    <row r="553" spans="1:3" x14ac:dyDescent="0.25">
      <c r="A553" s="161">
        <v>763</v>
      </c>
      <c r="B553" s="157" t="s">
        <v>356</v>
      </c>
      <c r="C553" s="160" t="s">
        <v>415</v>
      </c>
    </row>
    <row r="554" spans="1:3" x14ac:dyDescent="0.25">
      <c r="A554" s="161">
        <v>764</v>
      </c>
      <c r="B554" s="157" t="s">
        <v>354</v>
      </c>
      <c r="C554" s="160" t="s">
        <v>415</v>
      </c>
    </row>
    <row r="555" spans="1:3" x14ac:dyDescent="0.25">
      <c r="A555" s="161">
        <v>765</v>
      </c>
      <c r="B555" s="157" t="s">
        <v>356</v>
      </c>
      <c r="C555" s="160" t="s">
        <v>415</v>
      </c>
    </row>
    <row r="556" spans="1:3" x14ac:dyDescent="0.25">
      <c r="A556" s="161">
        <v>766</v>
      </c>
      <c r="B556" s="157" t="s">
        <v>354</v>
      </c>
      <c r="C556" s="160" t="s">
        <v>415</v>
      </c>
    </row>
    <row r="557" spans="1:3" x14ac:dyDescent="0.25">
      <c r="A557" s="161">
        <v>767</v>
      </c>
      <c r="B557" s="157" t="s">
        <v>356</v>
      </c>
      <c r="C557" s="160" t="s">
        <v>415</v>
      </c>
    </row>
    <row r="558" spans="1:3" x14ac:dyDescent="0.25">
      <c r="A558" s="161">
        <v>768</v>
      </c>
      <c r="B558" s="157" t="s">
        <v>354</v>
      </c>
      <c r="C558" s="160" t="s">
        <v>415</v>
      </c>
    </row>
    <row r="559" spans="1:3" x14ac:dyDescent="0.25">
      <c r="A559" s="161">
        <v>769</v>
      </c>
      <c r="B559" s="157" t="s">
        <v>356</v>
      </c>
      <c r="C559" s="160" t="s">
        <v>415</v>
      </c>
    </row>
    <row r="560" spans="1:3" x14ac:dyDescent="0.25">
      <c r="A560" s="161">
        <v>770</v>
      </c>
      <c r="B560" s="157" t="s">
        <v>357</v>
      </c>
      <c r="C560" s="160" t="s">
        <v>415</v>
      </c>
    </row>
    <row r="561" spans="1:3" x14ac:dyDescent="0.25">
      <c r="A561" s="161">
        <v>775</v>
      </c>
      <c r="B561" s="157" t="s">
        <v>358</v>
      </c>
      <c r="C561" s="160" t="s">
        <v>415</v>
      </c>
    </row>
    <row r="562" spans="1:3" x14ac:dyDescent="0.25">
      <c r="A562" s="161">
        <v>776</v>
      </c>
      <c r="B562" s="157" t="s">
        <v>358</v>
      </c>
      <c r="C562" s="160" t="s">
        <v>415</v>
      </c>
    </row>
    <row r="563" spans="1:3" x14ac:dyDescent="0.25">
      <c r="A563" s="161">
        <v>781</v>
      </c>
      <c r="B563" s="157" t="s">
        <v>354</v>
      </c>
      <c r="C563" s="160" t="s">
        <v>416</v>
      </c>
    </row>
    <row r="564" spans="1:3" x14ac:dyDescent="0.25">
      <c r="A564" s="161">
        <v>782</v>
      </c>
      <c r="B564" s="157" t="s">
        <v>354</v>
      </c>
      <c r="C564" s="160" t="s">
        <v>415</v>
      </c>
    </row>
    <row r="565" spans="1:3" x14ac:dyDescent="0.25">
      <c r="A565" s="161">
        <v>783</v>
      </c>
      <c r="B565" s="157" t="s">
        <v>354</v>
      </c>
      <c r="C565" s="160" t="s">
        <v>415</v>
      </c>
    </row>
    <row r="566" spans="1:3" x14ac:dyDescent="0.25">
      <c r="A566" s="161">
        <v>784</v>
      </c>
      <c r="B566" s="157" t="s">
        <v>354</v>
      </c>
      <c r="C566" s="160" t="s">
        <v>415</v>
      </c>
    </row>
    <row r="567" spans="1:3" x14ac:dyDescent="0.25">
      <c r="A567" s="161">
        <v>785</v>
      </c>
      <c r="B567" s="157" t="s">
        <v>354</v>
      </c>
      <c r="C567" s="160" t="s">
        <v>415</v>
      </c>
    </row>
    <row r="568" spans="1:3" x14ac:dyDescent="0.25">
      <c r="A568" s="161">
        <v>786</v>
      </c>
      <c r="B568" s="157" t="s">
        <v>354</v>
      </c>
      <c r="C568" s="160" t="s">
        <v>415</v>
      </c>
    </row>
    <row r="569" spans="1:3" x14ac:dyDescent="0.25">
      <c r="A569" s="161">
        <v>787</v>
      </c>
      <c r="B569" s="157" t="s">
        <v>359</v>
      </c>
      <c r="C569" s="160" t="s">
        <v>415</v>
      </c>
    </row>
    <row r="570" spans="1:3" x14ac:dyDescent="0.25">
      <c r="A570" s="161">
        <v>788</v>
      </c>
      <c r="B570" s="157" t="s">
        <v>360</v>
      </c>
      <c r="C570" s="160" t="s">
        <v>415</v>
      </c>
    </row>
    <row r="571" spans="1:3" x14ac:dyDescent="0.25">
      <c r="A571" s="161">
        <v>789</v>
      </c>
      <c r="B571" s="157" t="s">
        <v>361</v>
      </c>
      <c r="C571" s="160" t="s">
        <v>415</v>
      </c>
    </row>
    <row r="572" spans="1:3" x14ac:dyDescent="0.25">
      <c r="A572" s="161">
        <v>790</v>
      </c>
      <c r="B572" s="157" t="s">
        <v>362</v>
      </c>
      <c r="C572" s="160" t="s">
        <v>415</v>
      </c>
    </row>
    <row r="573" spans="1:3" x14ac:dyDescent="0.25">
      <c r="A573" s="161">
        <v>791</v>
      </c>
      <c r="B573" s="157" t="s">
        <v>363</v>
      </c>
      <c r="C573" s="160" t="s">
        <v>415</v>
      </c>
    </row>
    <row r="574" spans="1:3" x14ac:dyDescent="0.25">
      <c r="A574" s="161">
        <v>792</v>
      </c>
      <c r="B574" s="157" t="s">
        <v>364</v>
      </c>
      <c r="C574" s="160" t="s">
        <v>415</v>
      </c>
    </row>
    <row r="575" spans="1:3" x14ac:dyDescent="0.25">
      <c r="A575" s="161">
        <v>793</v>
      </c>
      <c r="B575" s="157" t="s">
        <v>354</v>
      </c>
      <c r="C575" s="160" t="s">
        <v>415</v>
      </c>
    </row>
    <row r="576" spans="1:3" x14ac:dyDescent="0.25">
      <c r="A576" s="161">
        <v>794</v>
      </c>
      <c r="B576" s="157" t="s">
        <v>355</v>
      </c>
      <c r="C576" s="160" t="s">
        <v>415</v>
      </c>
    </row>
    <row r="577" spans="1:3" x14ac:dyDescent="0.25">
      <c r="A577" s="161">
        <v>801</v>
      </c>
      <c r="B577" s="157" t="s">
        <v>283</v>
      </c>
      <c r="C577" s="160" t="s">
        <v>415</v>
      </c>
    </row>
    <row r="578" spans="1:3" x14ac:dyDescent="0.25">
      <c r="A578" s="161">
        <v>802</v>
      </c>
      <c r="B578" s="157" t="s">
        <v>365</v>
      </c>
      <c r="C578" s="160" t="s">
        <v>415</v>
      </c>
    </row>
    <row r="579" spans="1:3" x14ac:dyDescent="0.25">
      <c r="A579" s="161">
        <v>803</v>
      </c>
      <c r="B579" s="157" t="s">
        <v>366</v>
      </c>
      <c r="C579" s="160" t="s">
        <v>416</v>
      </c>
    </row>
    <row r="580" spans="1:3" x14ac:dyDescent="0.25">
      <c r="A580" s="161">
        <v>804</v>
      </c>
      <c r="B580" s="157" t="s">
        <v>365</v>
      </c>
      <c r="C580" s="160" t="s">
        <v>415</v>
      </c>
    </row>
    <row r="581" spans="1:3" x14ac:dyDescent="0.25">
      <c r="A581" s="161">
        <v>805</v>
      </c>
      <c r="B581" s="157" t="s">
        <v>366</v>
      </c>
      <c r="C581" s="160" t="s">
        <v>416</v>
      </c>
    </row>
    <row r="582" spans="1:3" x14ac:dyDescent="0.25">
      <c r="A582" s="161">
        <v>806</v>
      </c>
      <c r="B582" s="157" t="s">
        <v>365</v>
      </c>
      <c r="C582" s="160" t="s">
        <v>415</v>
      </c>
    </row>
    <row r="583" spans="1:3" x14ac:dyDescent="0.25">
      <c r="A583" s="161">
        <v>807</v>
      </c>
      <c r="B583" s="157" t="s">
        <v>366</v>
      </c>
      <c r="C583" s="160" t="s">
        <v>416</v>
      </c>
    </row>
    <row r="584" spans="1:3" x14ac:dyDescent="0.25">
      <c r="A584" s="161">
        <v>808</v>
      </c>
      <c r="B584" s="157" t="s">
        <v>365</v>
      </c>
      <c r="C584" s="160" t="s">
        <v>415</v>
      </c>
    </row>
    <row r="585" spans="1:3" x14ac:dyDescent="0.25">
      <c r="A585" s="161">
        <v>809</v>
      </c>
      <c r="B585" s="157" t="s">
        <v>366</v>
      </c>
      <c r="C585" s="160" t="s">
        <v>416</v>
      </c>
    </row>
    <row r="586" spans="1:3" x14ac:dyDescent="0.25">
      <c r="A586" s="161">
        <v>810</v>
      </c>
      <c r="B586" s="157" t="s">
        <v>365</v>
      </c>
      <c r="C586" s="160" t="s">
        <v>415</v>
      </c>
    </row>
    <row r="587" spans="1:3" x14ac:dyDescent="0.25">
      <c r="A587" s="161">
        <v>811</v>
      </c>
      <c r="B587" s="157" t="s">
        <v>366</v>
      </c>
      <c r="C587" s="160" t="s">
        <v>416</v>
      </c>
    </row>
    <row r="588" spans="1:3" x14ac:dyDescent="0.25">
      <c r="A588" s="161">
        <v>812</v>
      </c>
      <c r="B588" s="157" t="s">
        <v>365</v>
      </c>
      <c r="C588" s="160" t="s">
        <v>415</v>
      </c>
    </row>
    <row r="589" spans="1:3" x14ac:dyDescent="0.25">
      <c r="A589" s="161">
        <v>813</v>
      </c>
      <c r="B589" s="157" t="s">
        <v>366</v>
      </c>
      <c r="C589" s="160" t="s">
        <v>416</v>
      </c>
    </row>
    <row r="590" spans="1:3" x14ac:dyDescent="0.25">
      <c r="A590" s="161">
        <v>814</v>
      </c>
      <c r="B590" s="157" t="s">
        <v>365</v>
      </c>
      <c r="C590" s="160" t="s">
        <v>415</v>
      </c>
    </row>
    <row r="591" spans="1:3" x14ac:dyDescent="0.25">
      <c r="A591" s="161">
        <v>815</v>
      </c>
      <c r="B591" s="157" t="s">
        <v>366</v>
      </c>
      <c r="C591" s="160" t="s">
        <v>416</v>
      </c>
    </row>
    <row r="592" spans="1:3" x14ac:dyDescent="0.25">
      <c r="A592" s="161">
        <v>816</v>
      </c>
      <c r="B592" s="157" t="s">
        <v>365</v>
      </c>
      <c r="C592" s="160" t="s">
        <v>415</v>
      </c>
    </row>
    <row r="593" spans="1:3" x14ac:dyDescent="0.25">
      <c r="A593" s="161">
        <v>817</v>
      </c>
      <c r="B593" s="157" t="s">
        <v>366</v>
      </c>
      <c r="C593" s="160" t="s">
        <v>416</v>
      </c>
    </row>
    <row r="594" spans="1:3" x14ac:dyDescent="0.25">
      <c r="A594" s="161">
        <v>818</v>
      </c>
      <c r="B594" s="157" t="s">
        <v>365</v>
      </c>
      <c r="C594" s="160" t="s">
        <v>415</v>
      </c>
    </row>
    <row r="595" spans="1:3" x14ac:dyDescent="0.25">
      <c r="A595" s="161">
        <v>819</v>
      </c>
      <c r="B595" s="157" t="s">
        <v>366</v>
      </c>
      <c r="C595" s="160" t="s">
        <v>416</v>
      </c>
    </row>
    <row r="596" spans="1:3" x14ac:dyDescent="0.25">
      <c r="A596" s="161">
        <v>820</v>
      </c>
      <c r="B596" s="157" t="s">
        <v>365</v>
      </c>
      <c r="C596" s="160" t="s">
        <v>415</v>
      </c>
    </row>
    <row r="597" spans="1:3" x14ac:dyDescent="0.25">
      <c r="A597" s="161">
        <v>821</v>
      </c>
      <c r="B597" s="157" t="s">
        <v>366</v>
      </c>
      <c r="C597" s="160" t="s">
        <v>416</v>
      </c>
    </row>
    <row r="598" spans="1:3" x14ac:dyDescent="0.25">
      <c r="A598" s="161">
        <v>822</v>
      </c>
      <c r="B598" s="157" t="s">
        <v>365</v>
      </c>
      <c r="C598" s="160" t="s">
        <v>415</v>
      </c>
    </row>
    <row r="599" spans="1:3" x14ac:dyDescent="0.25">
      <c r="A599" s="161">
        <v>823</v>
      </c>
      <c r="B599" s="157" t="s">
        <v>366</v>
      </c>
      <c r="C599" s="160" t="s">
        <v>416</v>
      </c>
    </row>
    <row r="600" spans="1:3" x14ac:dyDescent="0.25">
      <c r="A600" s="161">
        <v>824</v>
      </c>
      <c r="B600" s="157" t="s">
        <v>365</v>
      </c>
      <c r="C600" s="160" t="s">
        <v>415</v>
      </c>
    </row>
    <row r="601" spans="1:3" x14ac:dyDescent="0.25">
      <c r="A601" s="161">
        <v>825</v>
      </c>
      <c r="B601" s="157" t="s">
        <v>366</v>
      </c>
      <c r="C601" s="160" t="s">
        <v>416</v>
      </c>
    </row>
    <row r="602" spans="1:3" x14ac:dyDescent="0.25">
      <c r="A602" s="161">
        <v>826</v>
      </c>
      <c r="B602" s="157" t="s">
        <v>365</v>
      </c>
      <c r="C602" s="160" t="s">
        <v>415</v>
      </c>
    </row>
    <row r="603" spans="1:3" x14ac:dyDescent="0.25">
      <c r="A603" s="161">
        <v>827</v>
      </c>
      <c r="B603" s="157" t="s">
        <v>366</v>
      </c>
      <c r="C603" s="160" t="s">
        <v>416</v>
      </c>
    </row>
    <row r="604" spans="1:3" x14ac:dyDescent="0.25">
      <c r="A604" s="161">
        <v>828</v>
      </c>
      <c r="B604" s="157" t="s">
        <v>365</v>
      </c>
      <c r="C604" s="160" t="s">
        <v>415</v>
      </c>
    </row>
    <row r="605" spans="1:3" x14ac:dyDescent="0.25">
      <c r="A605" s="161">
        <v>829</v>
      </c>
      <c r="B605" s="157" t="s">
        <v>366</v>
      </c>
      <c r="C605" s="160" t="s">
        <v>416</v>
      </c>
    </row>
    <row r="606" spans="1:3" x14ac:dyDescent="0.25">
      <c r="A606" s="161">
        <v>830</v>
      </c>
      <c r="B606" s="157" t="s">
        <v>365</v>
      </c>
      <c r="C606" s="160" t="s">
        <v>415</v>
      </c>
    </row>
    <row r="607" spans="1:3" x14ac:dyDescent="0.25">
      <c r="A607" s="161">
        <v>831</v>
      </c>
      <c r="B607" s="157" t="s">
        <v>366</v>
      </c>
      <c r="C607" s="160" t="s">
        <v>416</v>
      </c>
    </row>
    <row r="608" spans="1:3" x14ac:dyDescent="0.25">
      <c r="A608" s="161">
        <v>832</v>
      </c>
      <c r="B608" s="157" t="s">
        <v>365</v>
      </c>
      <c r="C608" s="160" t="s">
        <v>415</v>
      </c>
    </row>
    <row r="609" spans="1:3" x14ac:dyDescent="0.25">
      <c r="A609" s="161">
        <v>833</v>
      </c>
      <c r="B609" s="157" t="s">
        <v>366</v>
      </c>
      <c r="C609" s="160" t="s">
        <v>416</v>
      </c>
    </row>
    <row r="610" spans="1:3" x14ac:dyDescent="0.25">
      <c r="A610" s="161">
        <v>834</v>
      </c>
      <c r="B610" s="157" t="s">
        <v>365</v>
      </c>
      <c r="C610" s="160" t="s">
        <v>415</v>
      </c>
    </row>
    <row r="611" spans="1:3" x14ac:dyDescent="0.25">
      <c r="A611" s="161">
        <v>835</v>
      </c>
      <c r="B611" s="157" t="s">
        <v>366</v>
      </c>
      <c r="C611" s="160" t="s">
        <v>416</v>
      </c>
    </row>
    <row r="612" spans="1:3" x14ac:dyDescent="0.25">
      <c r="A612" s="161">
        <v>836</v>
      </c>
      <c r="B612" s="157" t="s">
        <v>365</v>
      </c>
      <c r="C612" s="160" t="s">
        <v>415</v>
      </c>
    </row>
    <row r="613" spans="1:3" x14ac:dyDescent="0.25">
      <c r="A613" s="161">
        <v>837</v>
      </c>
      <c r="B613" s="157" t="s">
        <v>366</v>
      </c>
      <c r="C613" s="160" t="s">
        <v>416</v>
      </c>
    </row>
    <row r="614" spans="1:3" x14ac:dyDescent="0.25">
      <c r="A614" s="161">
        <v>838</v>
      </c>
      <c r="B614" s="157" t="s">
        <v>365</v>
      </c>
      <c r="C614" s="160" t="s">
        <v>415</v>
      </c>
    </row>
    <row r="615" spans="1:3" x14ac:dyDescent="0.25">
      <c r="A615" s="161">
        <v>839</v>
      </c>
      <c r="B615" s="157" t="s">
        <v>366</v>
      </c>
      <c r="C615" s="160" t="s">
        <v>416</v>
      </c>
    </row>
    <row r="616" spans="1:3" x14ac:dyDescent="0.25">
      <c r="A616" s="161">
        <v>840</v>
      </c>
      <c r="B616" s="157" t="s">
        <v>365</v>
      </c>
      <c r="C616" s="160" t="s">
        <v>415</v>
      </c>
    </row>
    <row r="617" spans="1:3" x14ac:dyDescent="0.25">
      <c r="A617" s="161">
        <v>841</v>
      </c>
      <c r="B617" s="157" t="s">
        <v>366</v>
      </c>
      <c r="C617" s="160" t="s">
        <v>416</v>
      </c>
    </row>
    <row r="618" spans="1:3" x14ac:dyDescent="0.25">
      <c r="A618" s="161">
        <v>842</v>
      </c>
      <c r="B618" s="157" t="s">
        <v>365</v>
      </c>
      <c r="C618" s="160" t="s">
        <v>415</v>
      </c>
    </row>
    <row r="619" spans="1:3" x14ac:dyDescent="0.25">
      <c r="A619" s="161">
        <v>843</v>
      </c>
      <c r="B619" s="157" t="s">
        <v>366</v>
      </c>
      <c r="C619" s="160" t="s">
        <v>416</v>
      </c>
    </row>
    <row r="620" spans="1:3" x14ac:dyDescent="0.25">
      <c r="A620" s="161">
        <v>844</v>
      </c>
      <c r="B620" s="157" t="s">
        <v>365</v>
      </c>
      <c r="C620" s="160" t="s">
        <v>415</v>
      </c>
    </row>
    <row r="621" spans="1:3" x14ac:dyDescent="0.25">
      <c r="A621" s="161">
        <v>845</v>
      </c>
      <c r="B621" s="157" t="s">
        <v>366</v>
      </c>
      <c r="C621" s="160" t="s">
        <v>416</v>
      </c>
    </row>
    <row r="622" spans="1:3" x14ac:dyDescent="0.25">
      <c r="A622" s="161">
        <v>846</v>
      </c>
      <c r="B622" s="157" t="s">
        <v>365</v>
      </c>
      <c r="C622" s="160" t="s">
        <v>415</v>
      </c>
    </row>
    <row r="623" spans="1:3" x14ac:dyDescent="0.25">
      <c r="A623" s="161">
        <v>847</v>
      </c>
      <c r="B623" s="157" t="s">
        <v>366</v>
      </c>
      <c r="C623" s="160" t="s">
        <v>416</v>
      </c>
    </row>
    <row r="624" spans="1:3" x14ac:dyDescent="0.25">
      <c r="A624" s="161">
        <v>848</v>
      </c>
      <c r="B624" s="157" t="s">
        <v>365</v>
      </c>
      <c r="C624" s="160" t="s">
        <v>415</v>
      </c>
    </row>
    <row r="625" spans="1:3" x14ac:dyDescent="0.25">
      <c r="A625" s="161">
        <v>849</v>
      </c>
      <c r="B625" s="157" t="s">
        <v>366</v>
      </c>
      <c r="C625" s="160" t="s">
        <v>416</v>
      </c>
    </row>
    <row r="626" spans="1:3" x14ac:dyDescent="0.25">
      <c r="A626" s="161">
        <v>850</v>
      </c>
      <c r="B626" s="157" t="s">
        <v>366</v>
      </c>
      <c r="C626" s="160" t="s">
        <v>416</v>
      </c>
    </row>
    <row r="627" spans="1:3" x14ac:dyDescent="0.25">
      <c r="A627" s="161">
        <v>851</v>
      </c>
      <c r="B627" s="157" t="s">
        <v>366</v>
      </c>
      <c r="C627" s="160" t="s">
        <v>416</v>
      </c>
    </row>
    <row r="628" spans="1:3" x14ac:dyDescent="0.25">
      <c r="A628" s="161">
        <v>852</v>
      </c>
      <c r="B628" s="157" t="s">
        <v>365</v>
      </c>
      <c r="C628" s="160" t="s">
        <v>415</v>
      </c>
    </row>
    <row r="629" spans="1:3" x14ac:dyDescent="0.25">
      <c r="A629" s="161">
        <v>853</v>
      </c>
      <c r="B629" s="157" t="s">
        <v>365</v>
      </c>
      <c r="C629" s="160" t="s">
        <v>415</v>
      </c>
    </row>
    <row r="630" spans="1:3" x14ac:dyDescent="0.25">
      <c r="A630" s="161">
        <v>854</v>
      </c>
      <c r="B630" s="157" t="s">
        <v>365</v>
      </c>
      <c r="C630" s="160" t="s">
        <v>415</v>
      </c>
    </row>
    <row r="631" spans="1:3" x14ac:dyDescent="0.25">
      <c r="A631" s="161">
        <v>855</v>
      </c>
      <c r="B631" s="157" t="s">
        <v>365</v>
      </c>
      <c r="C631" s="160" t="s">
        <v>415</v>
      </c>
    </row>
    <row r="632" spans="1:3" x14ac:dyDescent="0.25">
      <c r="A632" s="161">
        <v>856</v>
      </c>
      <c r="B632" s="157" t="s">
        <v>365</v>
      </c>
      <c r="C632" s="160" t="s">
        <v>415</v>
      </c>
    </row>
    <row r="633" spans="1:3" x14ac:dyDescent="0.25">
      <c r="A633" s="161">
        <v>857</v>
      </c>
      <c r="B633" s="157" t="s">
        <v>365</v>
      </c>
      <c r="C633" s="160" t="s">
        <v>415</v>
      </c>
    </row>
    <row r="634" spans="1:3" x14ac:dyDescent="0.25">
      <c r="A634" s="161">
        <v>858</v>
      </c>
      <c r="B634" s="157" t="s">
        <v>365</v>
      </c>
      <c r="C634" s="160" t="s">
        <v>415</v>
      </c>
    </row>
    <row r="635" spans="1:3" x14ac:dyDescent="0.25">
      <c r="A635" s="161">
        <v>859</v>
      </c>
      <c r="B635" s="157" t="s">
        <v>365</v>
      </c>
      <c r="C635" s="160" t="s">
        <v>415</v>
      </c>
    </row>
    <row r="636" spans="1:3" x14ac:dyDescent="0.25">
      <c r="A636" s="161">
        <v>860</v>
      </c>
      <c r="B636" s="157" t="s">
        <v>365</v>
      </c>
      <c r="C636" s="160" t="s">
        <v>415</v>
      </c>
    </row>
    <row r="637" spans="1:3" x14ac:dyDescent="0.25">
      <c r="A637" s="161">
        <v>861</v>
      </c>
      <c r="B637" s="157" t="s">
        <v>365</v>
      </c>
      <c r="C637" s="160" t="s">
        <v>415</v>
      </c>
    </row>
    <row r="638" spans="1:3" x14ac:dyDescent="0.25">
      <c r="A638" s="161">
        <v>862</v>
      </c>
      <c r="B638" s="157" t="s">
        <v>365</v>
      </c>
      <c r="C638" s="160" t="s">
        <v>415</v>
      </c>
    </row>
    <row r="639" spans="1:3" x14ac:dyDescent="0.25">
      <c r="A639" s="161">
        <v>863</v>
      </c>
      <c r="B639" s="157" t="s">
        <v>365</v>
      </c>
      <c r="C639" s="160" t="s">
        <v>415</v>
      </c>
    </row>
    <row r="640" spans="1:3" x14ac:dyDescent="0.25">
      <c r="A640" s="161">
        <v>864</v>
      </c>
      <c r="B640" s="157" t="s">
        <v>365</v>
      </c>
      <c r="C640" s="160" t="s">
        <v>415</v>
      </c>
    </row>
    <row r="641" spans="1:3" x14ac:dyDescent="0.25">
      <c r="A641" s="161">
        <v>865</v>
      </c>
      <c r="B641" s="157" t="s">
        <v>365</v>
      </c>
      <c r="C641" s="160" t="s">
        <v>415</v>
      </c>
    </row>
    <row r="642" spans="1:3" x14ac:dyDescent="0.25">
      <c r="A642" s="161">
        <v>866</v>
      </c>
      <c r="B642" s="157" t="s">
        <v>366</v>
      </c>
      <c r="C642" s="160" t="s">
        <v>416</v>
      </c>
    </row>
    <row r="643" spans="1:3" x14ac:dyDescent="0.25">
      <c r="A643" s="161">
        <v>867</v>
      </c>
      <c r="B643" s="157" t="s">
        <v>365</v>
      </c>
      <c r="C643" s="160" t="s">
        <v>415</v>
      </c>
    </row>
    <row r="644" spans="1:3" x14ac:dyDescent="0.25">
      <c r="A644" s="161">
        <v>868</v>
      </c>
      <c r="B644" s="157" t="s">
        <v>366</v>
      </c>
      <c r="C644" s="160" t="s">
        <v>416</v>
      </c>
    </row>
    <row r="645" spans="1:3" x14ac:dyDescent="0.25">
      <c r="A645" s="161">
        <v>869</v>
      </c>
      <c r="B645" s="157" t="s">
        <v>365</v>
      </c>
      <c r="C645" s="160" t="s">
        <v>415</v>
      </c>
    </row>
    <row r="646" spans="1:3" x14ac:dyDescent="0.25">
      <c r="A646" s="161">
        <v>870</v>
      </c>
      <c r="B646" s="157" t="s">
        <v>366</v>
      </c>
      <c r="C646" s="160" t="s">
        <v>416</v>
      </c>
    </row>
    <row r="647" spans="1:3" x14ac:dyDescent="0.25">
      <c r="A647" s="161">
        <v>871</v>
      </c>
      <c r="B647" s="157" t="s">
        <v>365</v>
      </c>
      <c r="C647" s="160" t="s">
        <v>415</v>
      </c>
    </row>
    <row r="648" spans="1:3" x14ac:dyDescent="0.25">
      <c r="A648" s="161">
        <v>872</v>
      </c>
      <c r="B648" s="157" t="s">
        <v>366</v>
      </c>
      <c r="C648" s="160" t="s">
        <v>416</v>
      </c>
    </row>
    <row r="649" spans="1:3" x14ac:dyDescent="0.25">
      <c r="A649" s="161">
        <v>873</v>
      </c>
      <c r="B649" s="157" t="s">
        <v>365</v>
      </c>
      <c r="C649" s="160" t="s">
        <v>415</v>
      </c>
    </row>
    <row r="650" spans="1:3" x14ac:dyDescent="0.25">
      <c r="A650" s="161">
        <v>874</v>
      </c>
      <c r="B650" s="157" t="s">
        <v>366</v>
      </c>
      <c r="C650" s="160" t="s">
        <v>416</v>
      </c>
    </row>
    <row r="651" spans="1:3" x14ac:dyDescent="0.25">
      <c r="A651" s="161">
        <v>875</v>
      </c>
      <c r="B651" s="157" t="s">
        <v>365</v>
      </c>
      <c r="C651" s="160" t="s">
        <v>415</v>
      </c>
    </row>
    <row r="652" spans="1:3" x14ac:dyDescent="0.25">
      <c r="A652" s="161">
        <v>876</v>
      </c>
      <c r="B652" s="157" t="s">
        <v>366</v>
      </c>
      <c r="C652" s="160" t="s">
        <v>416</v>
      </c>
    </row>
    <row r="653" spans="1:3" x14ac:dyDescent="0.25">
      <c r="A653" s="161">
        <v>877</v>
      </c>
      <c r="B653" s="157" t="s">
        <v>365</v>
      </c>
      <c r="C653" s="160" t="s">
        <v>415</v>
      </c>
    </row>
    <row r="654" spans="1:3" x14ac:dyDescent="0.25">
      <c r="A654" s="161">
        <v>878</v>
      </c>
      <c r="B654" s="157" t="s">
        <v>366</v>
      </c>
      <c r="C654" s="160" t="s">
        <v>416</v>
      </c>
    </row>
    <row r="655" spans="1:3" x14ac:dyDescent="0.25">
      <c r="A655" s="161">
        <v>879</v>
      </c>
      <c r="B655" s="157" t="s">
        <v>365</v>
      </c>
      <c r="C655" s="160" t="s">
        <v>415</v>
      </c>
    </row>
    <row r="656" spans="1:3" x14ac:dyDescent="0.25">
      <c r="A656" s="161">
        <v>880</v>
      </c>
      <c r="B656" s="157" t="s">
        <v>366</v>
      </c>
      <c r="C656" s="160" t="s">
        <v>416</v>
      </c>
    </row>
    <row r="657" spans="1:3" x14ac:dyDescent="0.25">
      <c r="A657" s="161">
        <v>881</v>
      </c>
      <c r="B657" s="157" t="s">
        <v>365</v>
      </c>
      <c r="C657" s="160" t="s">
        <v>415</v>
      </c>
    </row>
    <row r="658" spans="1:3" x14ac:dyDescent="0.25">
      <c r="A658" s="161">
        <v>882</v>
      </c>
      <c r="B658" s="157" t="s">
        <v>366</v>
      </c>
      <c r="C658" s="160" t="s">
        <v>416</v>
      </c>
    </row>
    <row r="659" spans="1:3" x14ac:dyDescent="0.25">
      <c r="A659" s="161">
        <v>883</v>
      </c>
      <c r="B659" s="157" t="s">
        <v>365</v>
      </c>
      <c r="C659" s="160" t="s">
        <v>415</v>
      </c>
    </row>
    <row r="660" spans="1:3" x14ac:dyDescent="0.25">
      <c r="A660" s="161">
        <v>884</v>
      </c>
      <c r="B660" s="157" t="s">
        <v>366</v>
      </c>
      <c r="C660" s="160" t="s">
        <v>416</v>
      </c>
    </row>
    <row r="661" spans="1:3" x14ac:dyDescent="0.25">
      <c r="A661" s="161">
        <v>885</v>
      </c>
      <c r="B661" s="157" t="s">
        <v>365</v>
      </c>
      <c r="C661" s="160" t="s">
        <v>415</v>
      </c>
    </row>
    <row r="662" spans="1:3" x14ac:dyDescent="0.25">
      <c r="A662" s="161">
        <v>886</v>
      </c>
      <c r="B662" s="157" t="s">
        <v>366</v>
      </c>
      <c r="C662" s="160" t="s">
        <v>416</v>
      </c>
    </row>
    <row r="663" spans="1:3" x14ac:dyDescent="0.25">
      <c r="A663" s="161">
        <v>887</v>
      </c>
      <c r="B663" s="157" t="s">
        <v>365</v>
      </c>
      <c r="C663" s="160" t="s">
        <v>415</v>
      </c>
    </row>
    <row r="664" spans="1:3" x14ac:dyDescent="0.25">
      <c r="A664" s="161">
        <v>888</v>
      </c>
      <c r="B664" s="157" t="s">
        <v>366</v>
      </c>
      <c r="C664" s="160" t="s">
        <v>416</v>
      </c>
    </row>
    <row r="665" spans="1:3" x14ac:dyDescent="0.25">
      <c r="A665" s="161">
        <v>889</v>
      </c>
      <c r="B665" s="157" t="s">
        <v>365</v>
      </c>
      <c r="C665" s="160" t="s">
        <v>415</v>
      </c>
    </row>
    <row r="666" spans="1:3" x14ac:dyDescent="0.25">
      <c r="A666" s="161">
        <v>890</v>
      </c>
      <c r="B666" s="157" t="s">
        <v>366</v>
      </c>
      <c r="C666" s="160" t="s">
        <v>416</v>
      </c>
    </row>
    <row r="667" spans="1:3" x14ac:dyDescent="0.25">
      <c r="A667" s="161">
        <v>891</v>
      </c>
      <c r="B667" s="157" t="s">
        <v>366</v>
      </c>
      <c r="C667" s="160" t="s">
        <v>416</v>
      </c>
    </row>
    <row r="668" spans="1:3" x14ac:dyDescent="0.25">
      <c r="A668" s="161">
        <v>892</v>
      </c>
      <c r="B668" s="157" t="s">
        <v>366</v>
      </c>
      <c r="C668" s="160" t="s">
        <v>416</v>
      </c>
    </row>
    <row r="669" spans="1:3" x14ac:dyDescent="0.25">
      <c r="A669" s="161">
        <v>893</v>
      </c>
      <c r="B669" s="157" t="s">
        <v>366</v>
      </c>
      <c r="C669" s="160" t="s">
        <v>416</v>
      </c>
    </row>
    <row r="670" spans="1:3" x14ac:dyDescent="0.25">
      <c r="A670" s="161">
        <v>894</v>
      </c>
      <c r="B670" s="157" t="s">
        <v>324</v>
      </c>
      <c r="C670" s="160" t="s">
        <v>416</v>
      </c>
    </row>
    <row r="671" spans="1:3" x14ac:dyDescent="0.25">
      <c r="A671" s="161">
        <v>895</v>
      </c>
      <c r="B671" s="157" t="s">
        <v>324</v>
      </c>
      <c r="C671" s="160" t="s">
        <v>416</v>
      </c>
    </row>
    <row r="672" spans="1:3" x14ac:dyDescent="0.25">
      <c r="A672" s="161">
        <v>896</v>
      </c>
      <c r="B672" s="157" t="s">
        <v>324</v>
      </c>
      <c r="C672" s="160" t="s">
        <v>416</v>
      </c>
    </row>
    <row r="673" spans="1:3" x14ac:dyDescent="0.25">
      <c r="A673" s="161">
        <v>897</v>
      </c>
      <c r="B673" s="157" t="s">
        <v>366</v>
      </c>
      <c r="C673" s="160" t="s">
        <v>416</v>
      </c>
    </row>
    <row r="674" spans="1:3" x14ac:dyDescent="0.25">
      <c r="A674" s="161">
        <v>898</v>
      </c>
      <c r="B674" s="157" t="s">
        <v>366</v>
      </c>
      <c r="C674" s="160" t="s">
        <v>416</v>
      </c>
    </row>
    <row r="675" spans="1:3" x14ac:dyDescent="0.25">
      <c r="A675" s="161">
        <v>899</v>
      </c>
      <c r="B675" s="157" t="s">
        <v>367</v>
      </c>
      <c r="C675" s="160" t="s">
        <v>416</v>
      </c>
    </row>
    <row r="676" spans="1:3" x14ac:dyDescent="0.25">
      <c r="A676" s="161">
        <v>900</v>
      </c>
      <c r="B676" s="157" t="s">
        <v>367</v>
      </c>
      <c r="C676" s="160" t="s">
        <v>416</v>
      </c>
    </row>
    <row r="677" spans="1:3" x14ac:dyDescent="0.25">
      <c r="A677" s="161">
        <v>901</v>
      </c>
      <c r="B677" s="157" t="s">
        <v>367</v>
      </c>
      <c r="C677" s="160" t="s">
        <v>416</v>
      </c>
    </row>
    <row r="678" spans="1:3" x14ac:dyDescent="0.25">
      <c r="A678" s="161">
        <v>902</v>
      </c>
      <c r="B678" s="157" t="s">
        <v>367</v>
      </c>
      <c r="C678" s="160" t="s">
        <v>416</v>
      </c>
    </row>
    <row r="679" spans="1:3" x14ac:dyDescent="0.25">
      <c r="A679" s="161">
        <v>903</v>
      </c>
      <c r="B679" s="157" t="s">
        <v>367</v>
      </c>
      <c r="C679" s="160" t="s">
        <v>416</v>
      </c>
    </row>
    <row r="680" spans="1:3" x14ac:dyDescent="0.25">
      <c r="A680" s="161">
        <v>904</v>
      </c>
      <c r="B680" s="157" t="s">
        <v>368</v>
      </c>
      <c r="C680" s="160" t="s">
        <v>416</v>
      </c>
    </row>
    <row r="681" spans="1:3" x14ac:dyDescent="0.25">
      <c r="A681" s="161">
        <v>905</v>
      </c>
      <c r="B681" s="157" t="s">
        <v>368</v>
      </c>
      <c r="C681" s="160" t="s">
        <v>416</v>
      </c>
    </row>
    <row r="682" spans="1:3" x14ac:dyDescent="0.25">
      <c r="A682" s="161">
        <v>906</v>
      </c>
      <c r="B682" s="157" t="s">
        <v>368</v>
      </c>
      <c r="C682" s="160" t="s">
        <v>416</v>
      </c>
    </row>
    <row r="683" spans="1:3" x14ac:dyDescent="0.25">
      <c r="A683" s="161">
        <v>907</v>
      </c>
      <c r="B683" s="157" t="s">
        <v>369</v>
      </c>
      <c r="C683" s="160" t="s">
        <v>416</v>
      </c>
    </row>
    <row r="684" spans="1:3" x14ac:dyDescent="0.25">
      <c r="A684" s="161">
        <v>908</v>
      </c>
      <c r="B684" s="157" t="s">
        <v>369</v>
      </c>
      <c r="C684" s="160" t="s">
        <v>416</v>
      </c>
    </row>
    <row r="685" spans="1:3" x14ac:dyDescent="0.25">
      <c r="A685" s="161">
        <v>909</v>
      </c>
      <c r="B685" s="157" t="s">
        <v>369</v>
      </c>
      <c r="C685" s="160" t="s">
        <v>416</v>
      </c>
    </row>
    <row r="686" spans="1:3" x14ac:dyDescent="0.25">
      <c r="A686" s="161">
        <v>910</v>
      </c>
      <c r="B686" s="157" t="s">
        <v>369</v>
      </c>
      <c r="C686" s="160" t="s">
        <v>416</v>
      </c>
    </row>
    <row r="687" spans="1:3" x14ac:dyDescent="0.25">
      <c r="A687" s="161">
        <v>911</v>
      </c>
      <c r="B687" s="157" t="s">
        <v>369</v>
      </c>
      <c r="C687" s="160" t="s">
        <v>416</v>
      </c>
    </row>
    <row r="688" spans="1:3" x14ac:dyDescent="0.25">
      <c r="A688" s="161">
        <v>912</v>
      </c>
      <c r="B688" s="157" t="s">
        <v>369</v>
      </c>
      <c r="C688" s="160" t="s">
        <v>416</v>
      </c>
    </row>
    <row r="689" spans="1:3" x14ac:dyDescent="0.25">
      <c r="A689" s="161">
        <v>913</v>
      </c>
      <c r="B689" s="157" t="s">
        <v>369</v>
      </c>
      <c r="C689" s="160" t="s">
        <v>416</v>
      </c>
    </row>
    <row r="690" spans="1:3" x14ac:dyDescent="0.25">
      <c r="A690" s="161">
        <v>914</v>
      </c>
      <c r="B690" s="157" t="s">
        <v>370</v>
      </c>
      <c r="C690" s="160" t="s">
        <v>415</v>
      </c>
    </row>
    <row r="691" spans="1:3" x14ac:dyDescent="0.25">
      <c r="A691" s="161">
        <v>915</v>
      </c>
      <c r="B691" s="157" t="s">
        <v>324</v>
      </c>
      <c r="C691" s="160" t="s">
        <v>415</v>
      </c>
    </row>
    <row r="692" spans="1:3" x14ac:dyDescent="0.25">
      <c r="A692" s="161">
        <v>916</v>
      </c>
      <c r="B692" s="157" t="s">
        <v>324</v>
      </c>
      <c r="C692" s="160" t="s">
        <v>415</v>
      </c>
    </row>
    <row r="693" spans="1:3" x14ac:dyDescent="0.25">
      <c r="A693" s="161">
        <v>917</v>
      </c>
      <c r="B693" s="157" t="s">
        <v>324</v>
      </c>
      <c r="C693" s="160" t="s">
        <v>415</v>
      </c>
    </row>
    <row r="694" spans="1:3" x14ac:dyDescent="0.25">
      <c r="A694" s="161">
        <v>918</v>
      </c>
      <c r="B694" s="157" t="s">
        <v>260</v>
      </c>
      <c r="C694" s="160" t="s">
        <v>415</v>
      </c>
    </row>
    <row r="695" spans="1:3" x14ac:dyDescent="0.25">
      <c r="A695" s="161">
        <v>919</v>
      </c>
      <c r="B695" s="157" t="s">
        <v>371</v>
      </c>
      <c r="C695" s="160" t="s">
        <v>415</v>
      </c>
    </row>
    <row r="696" spans="1:3" x14ac:dyDescent="0.25">
      <c r="A696" s="161">
        <v>920</v>
      </c>
      <c r="B696" s="157" t="s">
        <v>371</v>
      </c>
      <c r="C696" s="160" t="s">
        <v>415</v>
      </c>
    </row>
    <row r="697" spans="1:3" x14ac:dyDescent="0.25">
      <c r="A697" s="161">
        <v>922</v>
      </c>
      <c r="B697" s="157" t="s">
        <v>283</v>
      </c>
      <c r="C697" s="160" t="s">
        <v>415</v>
      </c>
    </row>
    <row r="698" spans="1:3" x14ac:dyDescent="0.25">
      <c r="A698" s="161">
        <v>923</v>
      </c>
      <c r="B698" s="157" t="s">
        <v>283</v>
      </c>
      <c r="C698" s="160" t="s">
        <v>415</v>
      </c>
    </row>
    <row r="699" spans="1:3" x14ac:dyDescent="0.25">
      <c r="A699" s="161">
        <v>924</v>
      </c>
      <c r="B699" s="157" t="s">
        <v>283</v>
      </c>
      <c r="C699" s="160" t="s">
        <v>415</v>
      </c>
    </row>
    <row r="700" spans="1:3" x14ac:dyDescent="0.25">
      <c r="A700" s="161">
        <v>925</v>
      </c>
      <c r="B700" s="157" t="s">
        <v>372</v>
      </c>
      <c r="C700" s="160" t="s">
        <v>411</v>
      </c>
    </row>
    <row r="701" spans="1:3" x14ac:dyDescent="0.25">
      <c r="A701" s="161">
        <v>926</v>
      </c>
      <c r="B701" s="157" t="s">
        <v>313</v>
      </c>
      <c r="C701" s="160" t="s">
        <v>411</v>
      </c>
    </row>
    <row r="702" spans="1:3" x14ac:dyDescent="0.25">
      <c r="A702" s="161">
        <v>927</v>
      </c>
      <c r="B702" s="157" t="s">
        <v>315</v>
      </c>
      <c r="C702" s="160" t="s">
        <v>411</v>
      </c>
    </row>
    <row r="703" spans="1:3" x14ac:dyDescent="0.25">
      <c r="A703" s="161">
        <v>928</v>
      </c>
      <c r="B703" s="157" t="s">
        <v>314</v>
      </c>
      <c r="C703" s="160" t="s">
        <v>411</v>
      </c>
    </row>
    <row r="704" spans="1:3" x14ac:dyDescent="0.25">
      <c r="A704" s="161">
        <v>929</v>
      </c>
      <c r="B704" s="157" t="s">
        <v>367</v>
      </c>
      <c r="C704" s="160" t="s">
        <v>416</v>
      </c>
    </row>
    <row r="705" spans="1:3" x14ac:dyDescent="0.25">
      <c r="A705" s="161">
        <v>930</v>
      </c>
      <c r="B705" s="157" t="s">
        <v>367</v>
      </c>
      <c r="C705" s="160" t="s">
        <v>416</v>
      </c>
    </row>
    <row r="706" spans="1:3" x14ac:dyDescent="0.25">
      <c r="A706" s="161">
        <v>931</v>
      </c>
      <c r="B706" s="157" t="s">
        <v>367</v>
      </c>
      <c r="C706" s="160" t="s">
        <v>416</v>
      </c>
    </row>
    <row r="707" spans="1:3" x14ac:dyDescent="0.25">
      <c r="A707" s="161">
        <v>932</v>
      </c>
      <c r="B707" s="157" t="s">
        <v>373</v>
      </c>
      <c r="C707" s="160" t="s">
        <v>415</v>
      </c>
    </row>
    <row r="708" spans="1:3" x14ac:dyDescent="0.25">
      <c r="A708" s="161">
        <v>933</v>
      </c>
      <c r="B708" s="157" t="s">
        <v>365</v>
      </c>
      <c r="C708" s="160" t="s">
        <v>415</v>
      </c>
    </row>
    <row r="709" spans="1:3" x14ac:dyDescent="0.25">
      <c r="A709" s="161">
        <v>934</v>
      </c>
      <c r="B709" s="157" t="s">
        <v>366</v>
      </c>
      <c r="C709" s="160" t="s">
        <v>416</v>
      </c>
    </row>
    <row r="710" spans="1:3" x14ac:dyDescent="0.25">
      <c r="A710" s="161">
        <v>935</v>
      </c>
      <c r="B710" s="157" t="s">
        <v>374</v>
      </c>
      <c r="C710" s="160" t="s">
        <v>415</v>
      </c>
    </row>
    <row r="711" spans="1:3" x14ac:dyDescent="0.25">
      <c r="A711" s="161">
        <v>936</v>
      </c>
      <c r="B711" s="157" t="s">
        <v>374</v>
      </c>
      <c r="C711" s="160" t="s">
        <v>415</v>
      </c>
    </row>
    <row r="712" spans="1:3" x14ac:dyDescent="0.25">
      <c r="A712" s="161">
        <v>937</v>
      </c>
      <c r="B712" s="157" t="s">
        <v>374</v>
      </c>
      <c r="C712" s="160" t="s">
        <v>415</v>
      </c>
    </row>
    <row r="713" spans="1:3" x14ac:dyDescent="0.25">
      <c r="A713" s="161">
        <v>938</v>
      </c>
      <c r="B713" s="157" t="s">
        <v>374</v>
      </c>
      <c r="C713" s="160" t="s">
        <v>415</v>
      </c>
    </row>
    <row r="714" spans="1:3" x14ac:dyDescent="0.25">
      <c r="A714" s="161">
        <v>939</v>
      </c>
      <c r="B714" s="157" t="s">
        <v>374</v>
      </c>
      <c r="C714" s="160" t="s">
        <v>415</v>
      </c>
    </row>
    <row r="715" spans="1:3" x14ac:dyDescent="0.25">
      <c r="A715" s="161">
        <v>940</v>
      </c>
      <c r="B715" s="157" t="s">
        <v>375</v>
      </c>
      <c r="C715" s="160" t="s">
        <v>412</v>
      </c>
    </row>
    <row r="716" spans="1:3" x14ac:dyDescent="0.25">
      <c r="A716" s="161">
        <v>941</v>
      </c>
      <c r="B716" s="157" t="s">
        <v>376</v>
      </c>
      <c r="C716" s="160" t="s">
        <v>412</v>
      </c>
    </row>
    <row r="717" spans="1:3" x14ac:dyDescent="0.25">
      <c r="A717" s="161">
        <v>942</v>
      </c>
      <c r="B717" s="157" t="s">
        <v>229</v>
      </c>
      <c r="C717" s="160" t="s">
        <v>415</v>
      </c>
    </row>
    <row r="718" spans="1:3" x14ac:dyDescent="0.25">
      <c r="A718" s="161">
        <v>943</v>
      </c>
      <c r="B718" s="157" t="s">
        <v>220</v>
      </c>
      <c r="C718" s="160" t="s">
        <v>415</v>
      </c>
    </row>
    <row r="719" spans="1:3" x14ac:dyDescent="0.25">
      <c r="A719" s="161">
        <v>944</v>
      </c>
      <c r="B719" s="157" t="s">
        <v>220</v>
      </c>
      <c r="C719" s="160" t="s">
        <v>415</v>
      </c>
    </row>
    <row r="720" spans="1:3" x14ac:dyDescent="0.25">
      <c r="A720" s="161">
        <v>945</v>
      </c>
      <c r="B720" s="157" t="s">
        <v>220</v>
      </c>
      <c r="C720" s="160" t="s">
        <v>415</v>
      </c>
    </row>
    <row r="721" spans="1:3" x14ac:dyDescent="0.25">
      <c r="A721" s="161">
        <v>946</v>
      </c>
      <c r="B721" s="157" t="s">
        <v>220</v>
      </c>
      <c r="C721" s="160" t="s">
        <v>415</v>
      </c>
    </row>
    <row r="722" spans="1:3" x14ac:dyDescent="0.25">
      <c r="A722" s="161">
        <v>947</v>
      </c>
      <c r="B722" s="157" t="s">
        <v>377</v>
      </c>
      <c r="C722" s="160" t="s">
        <v>415</v>
      </c>
    </row>
    <row r="723" spans="1:3" x14ac:dyDescent="0.25">
      <c r="A723" s="161">
        <v>948</v>
      </c>
      <c r="B723" s="157" t="s">
        <v>378</v>
      </c>
      <c r="C723" s="160" t="s">
        <v>415</v>
      </c>
    </row>
    <row r="724" spans="1:3" x14ac:dyDescent="0.25">
      <c r="A724" s="161">
        <v>949</v>
      </c>
      <c r="B724" s="157" t="s">
        <v>379</v>
      </c>
      <c r="C724" s="160" t="s">
        <v>415</v>
      </c>
    </row>
    <row r="725" spans="1:3" x14ac:dyDescent="0.25">
      <c r="A725" s="161">
        <v>950</v>
      </c>
      <c r="B725" s="157" t="s">
        <v>380</v>
      </c>
      <c r="C725" s="160" t="s">
        <v>416</v>
      </c>
    </row>
    <row r="726" spans="1:3" x14ac:dyDescent="0.25">
      <c r="A726" s="161">
        <v>951</v>
      </c>
      <c r="B726" s="157" t="s">
        <v>381</v>
      </c>
      <c r="C726" s="160" t="s">
        <v>416</v>
      </c>
    </row>
    <row r="727" spans="1:3" x14ac:dyDescent="0.25">
      <c r="A727" s="161">
        <v>952</v>
      </c>
      <c r="B727" s="157" t="s">
        <v>382</v>
      </c>
      <c r="C727" s="160" t="s">
        <v>415</v>
      </c>
    </row>
    <row r="728" spans="1:3" x14ac:dyDescent="0.25">
      <c r="A728" s="161">
        <v>953</v>
      </c>
      <c r="B728" s="157" t="s">
        <v>383</v>
      </c>
      <c r="C728" s="160" t="s">
        <v>415</v>
      </c>
    </row>
    <row r="729" spans="1:3" x14ac:dyDescent="0.25">
      <c r="A729" s="161">
        <v>954</v>
      </c>
      <c r="B729" s="157" t="s">
        <v>384</v>
      </c>
      <c r="C729" s="160" t="s">
        <v>415</v>
      </c>
    </row>
    <row r="730" spans="1:3" x14ac:dyDescent="0.25">
      <c r="A730" s="161">
        <v>955</v>
      </c>
      <c r="B730" s="157" t="s">
        <v>385</v>
      </c>
      <c r="C730" s="160" t="s">
        <v>415</v>
      </c>
    </row>
    <row r="731" spans="1:3" x14ac:dyDescent="0.25">
      <c r="A731" s="161">
        <v>956</v>
      </c>
      <c r="B731" s="157" t="s">
        <v>386</v>
      </c>
      <c r="C731" s="160" t="s">
        <v>415</v>
      </c>
    </row>
    <row r="732" spans="1:3" x14ac:dyDescent="0.25">
      <c r="A732" s="161">
        <v>957</v>
      </c>
      <c r="B732" s="157" t="s">
        <v>387</v>
      </c>
      <c r="C732" s="160" t="s">
        <v>415</v>
      </c>
    </row>
    <row r="733" spans="1:3" x14ac:dyDescent="0.25">
      <c r="A733" s="161">
        <v>958</v>
      </c>
      <c r="B733" s="157" t="s">
        <v>388</v>
      </c>
      <c r="C733" s="160" t="s">
        <v>415</v>
      </c>
    </row>
    <row r="734" spans="1:3" x14ac:dyDescent="0.25">
      <c r="A734" s="161">
        <v>959</v>
      </c>
      <c r="B734" s="157" t="s">
        <v>389</v>
      </c>
      <c r="C734" s="160" t="s">
        <v>415</v>
      </c>
    </row>
    <row r="735" spans="1:3" x14ac:dyDescent="0.25">
      <c r="A735" s="161">
        <v>960</v>
      </c>
      <c r="B735" s="157" t="s">
        <v>390</v>
      </c>
      <c r="C735" s="160" t="s">
        <v>415</v>
      </c>
    </row>
    <row r="736" spans="1:3" x14ac:dyDescent="0.25">
      <c r="A736" s="161">
        <v>961</v>
      </c>
      <c r="B736" s="157" t="s">
        <v>391</v>
      </c>
      <c r="C736" s="160" t="s">
        <v>415</v>
      </c>
    </row>
    <row r="737" spans="1:3" x14ac:dyDescent="0.25">
      <c r="A737" s="161">
        <v>962</v>
      </c>
      <c r="B737" s="157" t="s">
        <v>392</v>
      </c>
      <c r="C737" s="160" t="s">
        <v>415</v>
      </c>
    </row>
    <row r="738" spans="1:3" x14ac:dyDescent="0.25">
      <c r="A738" s="161">
        <v>963</v>
      </c>
      <c r="B738" s="157" t="s">
        <v>393</v>
      </c>
      <c r="C738" s="160" t="s">
        <v>415</v>
      </c>
    </row>
    <row r="739" spans="1:3" x14ac:dyDescent="0.25">
      <c r="A739" s="161">
        <v>964</v>
      </c>
      <c r="B739" s="157" t="s">
        <v>394</v>
      </c>
      <c r="C739" s="160" t="s">
        <v>415</v>
      </c>
    </row>
    <row r="740" spans="1:3" x14ac:dyDescent="0.25">
      <c r="A740" s="161">
        <v>965</v>
      </c>
      <c r="B740" s="157" t="s">
        <v>395</v>
      </c>
      <c r="C740" s="160" t="s">
        <v>415</v>
      </c>
    </row>
    <row r="741" spans="1:3" x14ac:dyDescent="0.25">
      <c r="A741" s="161">
        <v>966</v>
      </c>
      <c r="B741" s="157" t="s">
        <v>240</v>
      </c>
      <c r="C741" s="160" t="s">
        <v>416</v>
      </c>
    </row>
    <row r="742" spans="1:3" x14ac:dyDescent="0.25">
      <c r="A742" s="161">
        <v>967</v>
      </c>
      <c r="B742" s="157" t="s">
        <v>252</v>
      </c>
      <c r="C742" s="160" t="s">
        <v>415</v>
      </c>
    </row>
    <row r="743" spans="1:3" x14ac:dyDescent="0.25">
      <c r="A743" s="161">
        <v>968</v>
      </c>
      <c r="B743" s="157" t="s">
        <v>252</v>
      </c>
      <c r="C743" s="160" t="s">
        <v>415</v>
      </c>
    </row>
    <row r="744" spans="1:3" x14ac:dyDescent="0.25">
      <c r="A744" s="161">
        <v>969</v>
      </c>
      <c r="B744" s="157" t="s">
        <v>395</v>
      </c>
      <c r="C744" s="160" t="s">
        <v>415</v>
      </c>
    </row>
    <row r="745" spans="1:3" x14ac:dyDescent="0.25">
      <c r="A745" s="161">
        <v>970</v>
      </c>
      <c r="B745" s="157" t="s">
        <v>208</v>
      </c>
      <c r="C745" s="160" t="s">
        <v>415</v>
      </c>
    </row>
    <row r="746" spans="1:3" x14ac:dyDescent="0.25">
      <c r="A746" s="161">
        <v>971</v>
      </c>
      <c r="B746" s="157" t="s">
        <v>396</v>
      </c>
      <c r="C746" s="160" t="s">
        <v>415</v>
      </c>
    </row>
    <row r="747" spans="1:3" x14ac:dyDescent="0.25">
      <c r="A747" s="161">
        <v>972</v>
      </c>
      <c r="B747" s="157" t="s">
        <v>397</v>
      </c>
      <c r="C747" s="160" t="s">
        <v>415</v>
      </c>
    </row>
    <row r="748" spans="1:3" x14ac:dyDescent="0.25">
      <c r="A748" s="161">
        <v>973</v>
      </c>
      <c r="B748" s="157" t="s">
        <v>250</v>
      </c>
      <c r="C748" s="160" t="s">
        <v>415</v>
      </c>
    </row>
    <row r="749" spans="1:3" x14ac:dyDescent="0.25">
      <c r="A749" s="161">
        <v>974</v>
      </c>
      <c r="B749" s="157" t="s">
        <v>276</v>
      </c>
      <c r="C749" s="160" t="s">
        <v>415</v>
      </c>
    </row>
    <row r="750" spans="1:3" x14ac:dyDescent="0.25">
      <c r="A750" s="161">
        <v>975</v>
      </c>
      <c r="B750" s="157" t="s">
        <v>398</v>
      </c>
      <c r="C750" s="160" t="s">
        <v>415</v>
      </c>
    </row>
    <row r="751" spans="1:3" x14ac:dyDescent="0.25">
      <c r="A751" s="161">
        <v>976</v>
      </c>
      <c r="B751" s="157" t="s">
        <v>399</v>
      </c>
      <c r="C751" s="160" t="s">
        <v>415</v>
      </c>
    </row>
    <row r="752" spans="1:3" x14ac:dyDescent="0.25">
      <c r="A752" s="161">
        <v>978</v>
      </c>
      <c r="B752" s="157" t="s">
        <v>234</v>
      </c>
      <c r="C752" s="160" t="s">
        <v>416</v>
      </c>
    </row>
    <row r="753" spans="1:3" x14ac:dyDescent="0.25">
      <c r="A753" s="161">
        <v>979</v>
      </c>
      <c r="B753" s="157" t="s">
        <v>273</v>
      </c>
      <c r="C753" s="160" t="s">
        <v>416</v>
      </c>
    </row>
    <row r="754" spans="1:3" x14ac:dyDescent="0.25">
      <c r="A754" s="161">
        <v>980</v>
      </c>
      <c r="B754" s="157" t="s">
        <v>400</v>
      </c>
      <c r="C754" s="160" t="s">
        <v>415</v>
      </c>
    </row>
    <row r="755" spans="1:3" x14ac:dyDescent="0.25">
      <c r="A755" s="161">
        <v>981</v>
      </c>
      <c r="B755" s="157" t="s">
        <v>401</v>
      </c>
      <c r="C755" s="160" t="s">
        <v>416</v>
      </c>
    </row>
    <row r="756" spans="1:3" x14ac:dyDescent="0.25">
      <c r="A756" s="161">
        <v>982</v>
      </c>
      <c r="B756" s="157" t="s">
        <v>402</v>
      </c>
      <c r="C756" s="160" t="s">
        <v>415</v>
      </c>
    </row>
    <row r="757" spans="1:3" x14ac:dyDescent="0.25">
      <c r="A757" s="161">
        <v>983</v>
      </c>
      <c r="B757" s="157" t="s">
        <v>403</v>
      </c>
      <c r="C757" s="160" t="s">
        <v>415</v>
      </c>
    </row>
    <row r="758" spans="1:3" x14ac:dyDescent="0.25">
      <c r="A758" s="161">
        <v>984</v>
      </c>
      <c r="B758" s="157" t="s">
        <v>404</v>
      </c>
      <c r="C758" s="160" t="s">
        <v>415</v>
      </c>
    </row>
    <row r="759" spans="1:3" x14ac:dyDescent="0.25">
      <c r="A759" s="161">
        <v>985</v>
      </c>
      <c r="B759" s="157" t="s">
        <v>405</v>
      </c>
      <c r="C759" s="160" t="s">
        <v>415</v>
      </c>
    </row>
    <row r="760" spans="1:3" x14ac:dyDescent="0.25">
      <c r="A760" s="161">
        <v>989</v>
      </c>
      <c r="B760" s="157" t="s">
        <v>289</v>
      </c>
      <c r="C760" s="160" t="s">
        <v>415</v>
      </c>
    </row>
    <row r="761" spans="1:3" x14ac:dyDescent="0.25">
      <c r="A761" s="161">
        <v>990</v>
      </c>
      <c r="B761" s="157" t="s">
        <v>290</v>
      </c>
      <c r="C761" s="160" t="s">
        <v>416</v>
      </c>
    </row>
    <row r="762" spans="1:3" x14ac:dyDescent="0.25">
      <c r="A762" s="161">
        <v>991</v>
      </c>
      <c r="B762" s="157" t="s">
        <v>240</v>
      </c>
      <c r="C762" s="160" t="s">
        <v>416</v>
      </c>
    </row>
    <row r="763" spans="1:3" x14ac:dyDescent="0.25">
      <c r="A763" s="161">
        <v>996</v>
      </c>
      <c r="B763" s="157" t="s">
        <v>319</v>
      </c>
      <c r="C763" s="160" t="s">
        <v>415</v>
      </c>
    </row>
    <row r="764" spans="1:3" x14ac:dyDescent="0.25">
      <c r="A764" s="161">
        <v>997</v>
      </c>
      <c r="B764" s="157" t="s">
        <v>406</v>
      </c>
      <c r="C764" s="160" t="s">
        <v>415</v>
      </c>
    </row>
  </sheetData>
  <hyperlinks>
    <hyperlink ref="A1" location="Overview!A1" display="Back to Overview" xr:uid="{00000000-0004-0000-0B00-000000000000}"/>
    <hyperlink ref="A1" location="Overview!A1" display="Back to Overview" xr:uid="{00000000-0004-0000-0B00-000001000000}"/>
  </hyperlinks>
  <pageMargins left="0.74803149606299213" right="0.74803149606299213" top="0.98425196850393704" bottom="0.98425196850393704" header="0.51181102362204722" footer="0.51181102362204722"/>
  <pageSetup paperSize="9" scale="46"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topLeftCell="A4" workbookViewId="0">
      <selection activeCell="I25" sqref="I25"/>
    </sheetView>
  </sheetViews>
  <sheetFormatPr defaultRowHeight="12.5" x14ac:dyDescent="0.25"/>
  <cols>
    <col min="1" max="1" width="32.1796875" bestFit="1" customWidth="1"/>
    <col min="2" max="2" width="11.81640625" bestFit="1" customWidth="1"/>
    <col min="3" max="3" width="5.453125" bestFit="1" customWidth="1"/>
    <col min="4" max="4" width="16.453125" customWidth="1"/>
    <col min="5" max="6" width="16.1796875" bestFit="1" customWidth="1"/>
  </cols>
  <sheetData>
    <row r="1" spans="1:6" x14ac:dyDescent="0.25">
      <c r="A1" s="154" t="s">
        <v>27</v>
      </c>
      <c r="B1" s="154"/>
    </row>
    <row r="2" spans="1:6" ht="36.75" customHeight="1" x14ac:dyDescent="0.25">
      <c r="A2" s="246" t="str">
        <f>Overview!B4&amp; " - Effective from "&amp;Overview!C4&amp;" - "&amp;Overview!E4&amp;" Residual Charging Bands"</f>
        <v>Green Generation Energy Networks Cymru Limited - GSP_K - Effective from 2027/28 - Final Residual Charging Bands</v>
      </c>
      <c r="B2" s="247"/>
      <c r="C2" s="247"/>
      <c r="D2" s="247"/>
      <c r="E2" s="247"/>
      <c r="F2" s="247"/>
    </row>
    <row r="4" spans="1:6" ht="26" x14ac:dyDescent="0.25">
      <c r="A4" s="173" t="s">
        <v>592</v>
      </c>
      <c r="B4" s="173" t="s">
        <v>588</v>
      </c>
      <c r="C4" s="173" t="s">
        <v>595</v>
      </c>
      <c r="D4" s="173" t="s">
        <v>599</v>
      </c>
      <c r="E4" s="173" t="s">
        <v>600</v>
      </c>
      <c r="F4" s="21" t="s">
        <v>602</v>
      </c>
    </row>
    <row r="5" spans="1:6" ht="14" x14ac:dyDescent="0.25">
      <c r="A5" s="174" t="s">
        <v>144</v>
      </c>
      <c r="B5" s="175" t="s">
        <v>590</v>
      </c>
      <c r="C5" s="175" t="s">
        <v>591</v>
      </c>
      <c r="D5" s="181" t="s">
        <v>591</v>
      </c>
      <c r="E5" s="181" t="s">
        <v>591</v>
      </c>
      <c r="F5" s="179"/>
    </row>
    <row r="6" spans="1:6" ht="14.25" customHeight="1" x14ac:dyDescent="0.25">
      <c r="A6" s="282" t="s">
        <v>603</v>
      </c>
      <c r="B6" s="175">
        <v>1</v>
      </c>
      <c r="C6" s="175" t="s">
        <v>596</v>
      </c>
      <c r="D6" s="182">
        <v>0</v>
      </c>
      <c r="E6" s="182">
        <v>3986</v>
      </c>
      <c r="F6" s="179"/>
    </row>
    <row r="7" spans="1:6" ht="14" x14ac:dyDescent="0.25">
      <c r="A7" s="283"/>
      <c r="B7" s="175">
        <v>2</v>
      </c>
      <c r="C7" s="175" t="s">
        <v>596</v>
      </c>
      <c r="D7" s="182">
        <v>3986</v>
      </c>
      <c r="E7" s="182">
        <v>13677</v>
      </c>
      <c r="F7" s="179"/>
    </row>
    <row r="8" spans="1:6" ht="14" x14ac:dyDescent="0.25">
      <c r="A8" s="283"/>
      <c r="B8" s="175">
        <v>3</v>
      </c>
      <c r="C8" s="175" t="s">
        <v>596</v>
      </c>
      <c r="D8" s="182">
        <v>13677</v>
      </c>
      <c r="E8" s="182">
        <v>27543</v>
      </c>
      <c r="F8" s="179"/>
    </row>
    <row r="9" spans="1:6" ht="14" x14ac:dyDescent="0.25">
      <c r="A9" s="284"/>
      <c r="B9" s="175">
        <v>4</v>
      </c>
      <c r="C9" s="175" t="s">
        <v>596</v>
      </c>
      <c r="D9" s="182">
        <v>27543</v>
      </c>
      <c r="E9" s="182" t="s">
        <v>598</v>
      </c>
      <c r="F9" s="179"/>
    </row>
    <row r="10" spans="1:6" ht="14" x14ac:dyDescent="0.25">
      <c r="A10" s="282" t="s">
        <v>606</v>
      </c>
      <c r="B10" s="175">
        <v>1</v>
      </c>
      <c r="C10" s="175" t="s">
        <v>597</v>
      </c>
      <c r="D10" s="182">
        <v>0</v>
      </c>
      <c r="E10" s="182">
        <v>90</v>
      </c>
      <c r="F10" s="179"/>
    </row>
    <row r="11" spans="1:6" ht="14" x14ac:dyDescent="0.25">
      <c r="A11" s="283"/>
      <c r="B11" s="175">
        <v>2</v>
      </c>
      <c r="C11" s="175" t="s">
        <v>597</v>
      </c>
      <c r="D11" s="182">
        <v>90</v>
      </c>
      <c r="E11" s="182">
        <v>150</v>
      </c>
      <c r="F11" s="179"/>
    </row>
    <row r="12" spans="1:6" ht="14" x14ac:dyDescent="0.25">
      <c r="A12" s="283"/>
      <c r="B12" s="175">
        <v>3</v>
      </c>
      <c r="C12" s="175" t="s">
        <v>597</v>
      </c>
      <c r="D12" s="182">
        <v>150</v>
      </c>
      <c r="E12" s="182">
        <v>250</v>
      </c>
      <c r="F12" s="179"/>
    </row>
    <row r="13" spans="1:6" ht="14" x14ac:dyDescent="0.25">
      <c r="A13" s="284"/>
      <c r="B13" s="175">
        <v>4</v>
      </c>
      <c r="C13" s="175" t="s">
        <v>597</v>
      </c>
      <c r="D13" s="182">
        <v>250</v>
      </c>
      <c r="E13" s="182" t="s">
        <v>598</v>
      </c>
      <c r="F13" s="179"/>
    </row>
    <row r="14" spans="1:6" ht="14" x14ac:dyDescent="0.25">
      <c r="A14" s="282" t="s">
        <v>605</v>
      </c>
      <c r="B14" s="175">
        <v>1</v>
      </c>
      <c r="C14" s="175" t="s">
        <v>597</v>
      </c>
      <c r="D14" s="182">
        <v>0</v>
      </c>
      <c r="E14" s="182">
        <v>500</v>
      </c>
      <c r="F14" s="180"/>
    </row>
    <row r="15" spans="1:6" ht="14" x14ac:dyDescent="0.25">
      <c r="A15" s="283"/>
      <c r="B15" s="175">
        <v>2</v>
      </c>
      <c r="C15" s="175" t="s">
        <v>597</v>
      </c>
      <c r="D15" s="182">
        <v>500</v>
      </c>
      <c r="E15" s="182">
        <v>1100</v>
      </c>
      <c r="F15" s="180"/>
    </row>
    <row r="16" spans="1:6" ht="14" x14ac:dyDescent="0.25">
      <c r="A16" s="283"/>
      <c r="B16" s="175">
        <v>3</v>
      </c>
      <c r="C16" s="175" t="s">
        <v>597</v>
      </c>
      <c r="D16" s="182">
        <v>1100</v>
      </c>
      <c r="E16" s="182">
        <v>2000</v>
      </c>
      <c r="F16" s="180"/>
    </row>
    <row r="17" spans="1:6" ht="14" x14ac:dyDescent="0.25">
      <c r="A17" s="284"/>
      <c r="B17" s="175">
        <v>4</v>
      </c>
      <c r="C17" s="175" t="s">
        <v>597</v>
      </c>
      <c r="D17" s="182">
        <v>2000</v>
      </c>
      <c r="E17" s="182" t="s">
        <v>598</v>
      </c>
      <c r="F17" s="180"/>
    </row>
    <row r="18" spans="1:6" ht="14" x14ac:dyDescent="0.25">
      <c r="A18" s="285" t="s">
        <v>604</v>
      </c>
      <c r="B18" s="175">
        <v>1</v>
      </c>
      <c r="C18" s="175" t="s">
        <v>597</v>
      </c>
      <c r="D18" s="182">
        <v>0</v>
      </c>
      <c r="E18" s="182">
        <v>3500</v>
      </c>
      <c r="F18" s="180"/>
    </row>
    <row r="19" spans="1:6" ht="14" x14ac:dyDescent="0.25">
      <c r="A19" s="286"/>
      <c r="B19" s="175">
        <v>2</v>
      </c>
      <c r="C19" s="175" t="s">
        <v>597</v>
      </c>
      <c r="D19" s="182">
        <v>3500</v>
      </c>
      <c r="E19" s="182">
        <v>11000</v>
      </c>
      <c r="F19" s="180"/>
    </row>
    <row r="20" spans="1:6" ht="14" x14ac:dyDescent="0.25">
      <c r="A20" s="286"/>
      <c r="B20" s="175">
        <v>3</v>
      </c>
      <c r="C20" s="175" t="s">
        <v>597</v>
      </c>
      <c r="D20" s="182">
        <v>11000</v>
      </c>
      <c r="E20" s="182">
        <v>20000</v>
      </c>
      <c r="F20" s="180"/>
    </row>
    <row r="21" spans="1:6" ht="14" x14ac:dyDescent="0.25">
      <c r="A21" s="287"/>
      <c r="B21" s="175">
        <v>4</v>
      </c>
      <c r="C21" s="175" t="s">
        <v>597</v>
      </c>
      <c r="D21" s="182">
        <v>20000</v>
      </c>
      <c r="E21" s="182" t="s">
        <v>598</v>
      </c>
      <c r="F21" s="180"/>
    </row>
    <row r="22" spans="1:6" x14ac:dyDescent="0.25">
      <c r="A22" t="s">
        <v>601</v>
      </c>
    </row>
  </sheetData>
  <mergeCells count="5">
    <mergeCell ref="A10:A13"/>
    <mergeCell ref="A14:A17"/>
    <mergeCell ref="A18:A21"/>
    <mergeCell ref="A6:A9"/>
    <mergeCell ref="A2:F2"/>
  </mergeCells>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
  <sheetViews>
    <sheetView showGridLines="0" workbookViewId="0">
      <selection activeCell="A2" sqref="A2:F2"/>
    </sheetView>
  </sheetViews>
  <sheetFormatPr defaultRowHeight="12.5" x14ac:dyDescent="0.25"/>
  <cols>
    <col min="1" max="1" width="41.1796875" customWidth="1"/>
    <col min="2" max="2" width="26.81640625" customWidth="1"/>
    <col min="3" max="3" width="0.1796875" customWidth="1"/>
    <col min="4" max="4" width="9.1796875" hidden="1" customWidth="1"/>
    <col min="5" max="5" width="0.81640625" hidden="1" customWidth="1"/>
    <col min="6" max="6" width="9.1796875" hidden="1" customWidth="1"/>
  </cols>
  <sheetData>
    <row r="1" spans="1:6" x14ac:dyDescent="0.25">
      <c r="A1" s="154" t="s">
        <v>27</v>
      </c>
    </row>
    <row r="2" spans="1:6" ht="41.25" customHeight="1" x14ac:dyDescent="0.25">
      <c r="A2" s="229" t="str">
        <f>Overview!C4&amp;" - Effective from "&amp;Overview!D4&amp;" - "&amp;Overview!F4&amp;" TNUoS Mapping"</f>
        <v>2027/28 - Effective from 1 April 2027 -  TNUoS Mapping</v>
      </c>
      <c r="B2" s="229"/>
      <c r="C2" s="229"/>
      <c r="D2" s="229"/>
      <c r="E2" s="229"/>
      <c r="F2" s="229"/>
    </row>
    <row r="3" spans="1:6" ht="13" x14ac:dyDescent="0.25">
      <c r="A3" s="173" t="s">
        <v>662</v>
      </c>
      <c r="B3" s="173" t="s">
        <v>663</v>
      </c>
      <c r="C3" s="183"/>
      <c r="D3" s="183"/>
      <c r="E3" s="183"/>
      <c r="F3" s="183"/>
    </row>
    <row r="4" spans="1:6" x14ac:dyDescent="0.25">
      <c r="A4" s="184" t="s">
        <v>661</v>
      </c>
      <c r="B4" s="184" t="s">
        <v>664</v>
      </c>
      <c r="C4" s="183"/>
      <c r="D4" s="183"/>
      <c r="E4" s="183"/>
      <c r="F4" s="183"/>
    </row>
    <row r="5" spans="1:6" x14ac:dyDescent="0.25">
      <c r="A5" s="185" t="s">
        <v>475</v>
      </c>
      <c r="B5" s="185" t="s">
        <v>665</v>
      </c>
      <c r="C5" s="183"/>
      <c r="D5" s="183"/>
      <c r="E5" s="183"/>
      <c r="F5" s="183"/>
    </row>
    <row r="6" spans="1:6" x14ac:dyDescent="0.25">
      <c r="A6" s="185" t="s">
        <v>608</v>
      </c>
      <c r="B6" s="185" t="str">
        <f>$B$5</f>
        <v>n/a (Non-Final Demand Site)</v>
      </c>
      <c r="C6" s="183"/>
      <c r="D6" s="183"/>
      <c r="E6" s="183"/>
      <c r="F6" s="183"/>
    </row>
    <row r="7" spans="1:6" x14ac:dyDescent="0.25">
      <c r="A7" s="184" t="s">
        <v>609</v>
      </c>
      <c r="B7" s="184" t="s">
        <v>666</v>
      </c>
      <c r="C7" s="183"/>
      <c r="D7" s="183"/>
      <c r="E7" s="183"/>
      <c r="F7" s="183"/>
    </row>
    <row r="8" spans="1:6" x14ac:dyDescent="0.25">
      <c r="A8" s="184" t="s">
        <v>610</v>
      </c>
      <c r="B8" s="184" t="s">
        <v>667</v>
      </c>
      <c r="C8" s="183"/>
      <c r="D8" s="183"/>
      <c r="E8" s="183"/>
      <c r="F8" s="183"/>
    </row>
    <row r="9" spans="1:6" x14ac:dyDescent="0.25">
      <c r="A9" s="184" t="s">
        <v>611</v>
      </c>
      <c r="B9" s="184" t="s">
        <v>668</v>
      </c>
      <c r="C9" s="183"/>
      <c r="D9" s="183"/>
      <c r="E9" s="183"/>
      <c r="F9" s="183"/>
    </row>
    <row r="10" spans="1:6" x14ac:dyDescent="0.25">
      <c r="A10" s="184" t="s">
        <v>612</v>
      </c>
      <c r="B10" s="184" t="s">
        <v>669</v>
      </c>
      <c r="C10" s="183"/>
      <c r="D10" s="183"/>
      <c r="E10" s="183"/>
      <c r="F10" s="183"/>
    </row>
    <row r="11" spans="1:6" x14ac:dyDescent="0.25">
      <c r="A11" s="185" t="s">
        <v>147</v>
      </c>
      <c r="B11" s="185" t="str">
        <f t="shared" ref="B11:B12" si="0">$B$5</f>
        <v>n/a (Non-Final Demand Site)</v>
      </c>
      <c r="C11" s="183"/>
      <c r="D11" s="183"/>
      <c r="E11" s="183"/>
      <c r="F11" s="183"/>
    </row>
    <row r="12" spans="1:6" x14ac:dyDescent="0.25">
      <c r="A12" s="185" t="s">
        <v>476</v>
      </c>
      <c r="B12" s="185" t="str">
        <f t="shared" si="0"/>
        <v>n/a (Non-Final Demand Site)</v>
      </c>
      <c r="C12" s="183"/>
      <c r="D12" s="183"/>
      <c r="E12" s="183"/>
      <c r="F12" s="183"/>
    </row>
    <row r="13" spans="1:6" x14ac:dyDescent="0.25">
      <c r="A13" s="184" t="s">
        <v>477</v>
      </c>
      <c r="B13" s="184" t="s">
        <v>670</v>
      </c>
      <c r="C13" s="183"/>
      <c r="D13" s="183"/>
      <c r="E13" s="183"/>
      <c r="F13" s="183"/>
    </row>
    <row r="14" spans="1:6" x14ac:dyDescent="0.25">
      <c r="A14" s="184" t="s">
        <v>478</v>
      </c>
      <c r="B14" s="184" t="s">
        <v>671</v>
      </c>
      <c r="C14" s="183"/>
      <c r="D14" s="183"/>
      <c r="E14" s="183"/>
      <c r="F14" s="183"/>
    </row>
    <row r="15" spans="1:6" x14ac:dyDescent="0.25">
      <c r="A15" s="184" t="s">
        <v>479</v>
      </c>
      <c r="B15" s="184" t="s">
        <v>672</v>
      </c>
      <c r="C15" s="183"/>
      <c r="D15" s="183"/>
      <c r="E15" s="183"/>
      <c r="F15" s="183"/>
    </row>
    <row r="16" spans="1:6" x14ac:dyDescent="0.25">
      <c r="A16" s="184" t="s">
        <v>480</v>
      </c>
      <c r="B16" s="184" t="s">
        <v>673</v>
      </c>
      <c r="C16" s="183"/>
      <c r="D16" s="183"/>
      <c r="E16" s="183"/>
      <c r="F16" s="183"/>
    </row>
    <row r="17" spans="1:6" x14ac:dyDescent="0.25">
      <c r="A17" s="185" t="s">
        <v>481</v>
      </c>
      <c r="B17" s="185" t="str">
        <f>$B$5</f>
        <v>n/a (Non-Final Demand Site)</v>
      </c>
      <c r="C17" s="183"/>
      <c r="D17" s="183"/>
      <c r="E17" s="183"/>
      <c r="F17" s="183"/>
    </row>
    <row r="18" spans="1:6" x14ac:dyDescent="0.25">
      <c r="A18" s="184" t="s">
        <v>482</v>
      </c>
      <c r="B18" s="184" t="s">
        <v>670</v>
      </c>
      <c r="C18" s="183"/>
      <c r="D18" s="183"/>
      <c r="E18" s="183"/>
      <c r="F18" s="183"/>
    </row>
    <row r="19" spans="1:6" x14ac:dyDescent="0.25">
      <c r="A19" s="184" t="s">
        <v>483</v>
      </c>
      <c r="B19" s="184" t="s">
        <v>671</v>
      </c>
      <c r="C19" s="183"/>
      <c r="D19" s="183"/>
      <c r="E19" s="183"/>
      <c r="F19" s="183"/>
    </row>
    <row r="20" spans="1:6" x14ac:dyDescent="0.25">
      <c r="A20" s="184" t="s">
        <v>484</v>
      </c>
      <c r="B20" s="184" t="s">
        <v>672</v>
      </c>
      <c r="C20" s="183"/>
      <c r="D20" s="183"/>
      <c r="E20" s="183"/>
      <c r="F20" s="183"/>
    </row>
    <row r="21" spans="1:6" x14ac:dyDescent="0.25">
      <c r="A21" s="184" t="s">
        <v>485</v>
      </c>
      <c r="B21" s="184" t="s">
        <v>673</v>
      </c>
      <c r="C21" s="183"/>
      <c r="D21" s="183"/>
      <c r="E21" s="183"/>
      <c r="F21" s="183"/>
    </row>
    <row r="22" spans="1:6" x14ac:dyDescent="0.25">
      <c r="A22" s="185" t="s">
        <v>486</v>
      </c>
      <c r="B22" s="185" t="str">
        <f>$B$5</f>
        <v>n/a (Non-Final Demand Site)</v>
      </c>
      <c r="C22" s="183"/>
      <c r="D22" s="183"/>
      <c r="E22" s="183"/>
      <c r="F22" s="183"/>
    </row>
    <row r="23" spans="1:6" x14ac:dyDescent="0.25">
      <c r="A23" s="184" t="s">
        <v>487</v>
      </c>
      <c r="B23" s="184" t="s">
        <v>674</v>
      </c>
      <c r="C23" s="183"/>
      <c r="D23" s="183"/>
      <c r="E23" s="183"/>
      <c r="F23" s="183"/>
    </row>
    <row r="24" spans="1:6" x14ac:dyDescent="0.25">
      <c r="A24" s="184" t="s">
        <v>488</v>
      </c>
      <c r="B24" s="184" t="s">
        <v>675</v>
      </c>
      <c r="C24" s="183"/>
      <c r="D24" s="183"/>
      <c r="E24" s="183"/>
      <c r="F24" s="183"/>
    </row>
    <row r="25" spans="1:6" x14ac:dyDescent="0.25">
      <c r="A25" s="184" t="s">
        <v>489</v>
      </c>
      <c r="B25" s="184" t="s">
        <v>676</v>
      </c>
      <c r="C25" s="183"/>
      <c r="D25" s="183"/>
      <c r="E25" s="183"/>
      <c r="F25" s="183"/>
    </row>
    <row r="26" spans="1:6" x14ac:dyDescent="0.25">
      <c r="A26" s="184" t="s">
        <v>490</v>
      </c>
      <c r="B26" s="184" t="s">
        <v>677</v>
      </c>
      <c r="C26" s="183"/>
      <c r="D26" s="183"/>
      <c r="E26" s="183"/>
      <c r="F26" s="183"/>
    </row>
    <row r="27" spans="1:6" x14ac:dyDescent="0.25">
      <c r="A27" s="185" t="s">
        <v>151</v>
      </c>
      <c r="B27" s="185" t="s">
        <v>678</v>
      </c>
      <c r="C27" s="183"/>
      <c r="D27" s="183"/>
      <c r="E27" s="183"/>
      <c r="F27" s="183"/>
    </row>
    <row r="28" spans="1:6" x14ac:dyDescent="0.25">
      <c r="A28" s="185" t="s">
        <v>152</v>
      </c>
      <c r="B28" s="185" t="str">
        <f t="shared" ref="B28:B36" si="1">$B$5</f>
        <v>n/a (Non-Final Demand Site)</v>
      </c>
      <c r="C28" s="183"/>
      <c r="D28" s="183"/>
      <c r="E28" s="183"/>
      <c r="F28" s="183"/>
    </row>
    <row r="29" spans="1:6" x14ac:dyDescent="0.25">
      <c r="A29" s="185" t="s">
        <v>153</v>
      </c>
      <c r="B29" s="185" t="str">
        <f t="shared" si="1"/>
        <v>n/a (Non-Final Demand Site)</v>
      </c>
      <c r="C29" s="183"/>
      <c r="D29" s="183"/>
      <c r="E29" s="183"/>
      <c r="F29" s="183"/>
    </row>
    <row r="30" spans="1:6" x14ac:dyDescent="0.25">
      <c r="A30" s="185" t="s">
        <v>154</v>
      </c>
      <c r="B30" s="185" t="str">
        <f t="shared" si="1"/>
        <v>n/a (Non-Final Demand Site)</v>
      </c>
      <c r="C30" s="183"/>
      <c r="D30" s="183"/>
      <c r="E30" s="183"/>
      <c r="F30" s="183"/>
    </row>
    <row r="31" spans="1:6" x14ac:dyDescent="0.25">
      <c r="A31" s="185" t="s">
        <v>155</v>
      </c>
      <c r="B31" s="185" t="str">
        <f t="shared" si="1"/>
        <v>n/a (Non-Final Demand Site)</v>
      </c>
      <c r="C31" s="183"/>
      <c r="D31" s="183"/>
      <c r="E31" s="183"/>
      <c r="F31" s="183"/>
    </row>
    <row r="32" spans="1:6" x14ac:dyDescent="0.25">
      <c r="A32" s="185" t="s">
        <v>156</v>
      </c>
      <c r="B32" s="185" t="str">
        <f t="shared" si="1"/>
        <v>n/a (Non-Final Demand Site)</v>
      </c>
      <c r="C32" s="183"/>
      <c r="D32" s="183"/>
      <c r="E32" s="183"/>
      <c r="F32" s="183"/>
    </row>
    <row r="33" spans="1:6" x14ac:dyDescent="0.25">
      <c r="A33" s="185" t="s">
        <v>157</v>
      </c>
      <c r="B33" s="185" t="str">
        <f t="shared" si="1"/>
        <v>n/a (Non-Final Demand Site)</v>
      </c>
      <c r="C33" s="183"/>
      <c r="D33" s="183"/>
      <c r="E33" s="183"/>
      <c r="F33" s="183"/>
    </row>
    <row r="34" spans="1:6" x14ac:dyDescent="0.25">
      <c r="A34" s="185" t="s">
        <v>158</v>
      </c>
      <c r="B34" s="185" t="str">
        <f t="shared" si="1"/>
        <v>n/a (Non-Final Demand Site)</v>
      </c>
      <c r="C34" s="183"/>
      <c r="D34" s="183"/>
      <c r="E34" s="183"/>
      <c r="F34" s="183"/>
    </row>
    <row r="35" spans="1:6" x14ac:dyDescent="0.25">
      <c r="A35" s="185" t="s">
        <v>159</v>
      </c>
      <c r="B35" s="185" t="str">
        <f t="shared" si="1"/>
        <v>n/a (Non-Final Demand Site)</v>
      </c>
      <c r="C35" s="183"/>
      <c r="D35" s="183"/>
      <c r="E35" s="183"/>
      <c r="F35" s="183"/>
    </row>
    <row r="36" spans="1:6" x14ac:dyDescent="0.25">
      <c r="A36" s="185" t="s">
        <v>683</v>
      </c>
      <c r="B36" s="185" t="str">
        <f t="shared" si="1"/>
        <v>n/a (Non-Final Demand Site)</v>
      </c>
      <c r="C36" s="183"/>
      <c r="D36" s="183"/>
      <c r="E36" s="183"/>
      <c r="F36" s="183"/>
    </row>
    <row r="37" spans="1:6" x14ac:dyDescent="0.25">
      <c r="A37" s="184" t="s">
        <v>684</v>
      </c>
      <c r="B37" s="184" t="s">
        <v>679</v>
      </c>
      <c r="C37" s="183"/>
      <c r="D37" s="183"/>
      <c r="E37" s="183"/>
      <c r="F37" s="183"/>
    </row>
    <row r="38" spans="1:6" x14ac:dyDescent="0.25">
      <c r="A38" s="184" t="s">
        <v>685</v>
      </c>
      <c r="B38" s="184" t="s">
        <v>680</v>
      </c>
      <c r="C38" s="183"/>
      <c r="D38" s="183"/>
      <c r="E38" s="183"/>
      <c r="F38" s="183"/>
    </row>
    <row r="39" spans="1:6" x14ac:dyDescent="0.25">
      <c r="A39" s="184" t="s">
        <v>686</v>
      </c>
      <c r="B39" s="184" t="s">
        <v>681</v>
      </c>
      <c r="C39" s="183"/>
      <c r="D39" s="183"/>
      <c r="E39" s="183"/>
      <c r="F39" s="183"/>
    </row>
    <row r="40" spans="1:6" x14ac:dyDescent="0.25">
      <c r="A40" s="184" t="s">
        <v>687</v>
      </c>
      <c r="B40" s="184" t="s">
        <v>682</v>
      </c>
      <c r="C40" s="183"/>
      <c r="D40" s="183"/>
      <c r="E40" s="183"/>
      <c r="F40" s="183"/>
    </row>
  </sheetData>
  <mergeCells count="1">
    <mergeCell ref="A2:F2"/>
  </mergeCells>
  <hyperlinks>
    <hyperlink ref="A1" location="Overview!A1" display="Back to Overview"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EX24"/>
  <sheetViews>
    <sheetView zoomScaleNormal="100" workbookViewId="0">
      <selection activeCell="B1" sqref="B1"/>
    </sheetView>
  </sheetViews>
  <sheetFormatPr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 min="28" max="28" width="25" bestFit="1" customWidth="1"/>
    <col min="29" max="29" width="14.54296875" bestFit="1" customWidth="1"/>
  </cols>
  <sheetData>
    <row r="1" spans="1:154" x14ac:dyDescent="0.25">
      <c r="B1" s="89" t="s">
        <v>27</v>
      </c>
    </row>
    <row r="2" spans="1:154" s="2" customFormat="1" ht="21.75" customHeight="1" x14ac:dyDescent="0.25">
      <c r="B2" s="288" t="str">
        <f>Overview!B4&amp; " - Effective from "&amp;Overview!D4&amp;" - "&amp;Overview!E4</f>
        <v>Green Generation Energy Networks Cymru Limited - GSP_K - Effective from 1 April 2027 - Final</v>
      </c>
      <c r="C2" s="289"/>
      <c r="D2" s="289"/>
      <c r="E2" s="289"/>
      <c r="F2" s="289"/>
      <c r="G2" s="289"/>
      <c r="H2" s="289"/>
      <c r="I2" s="289"/>
      <c r="J2" s="289"/>
      <c r="K2" s="289"/>
      <c r="L2" s="289"/>
      <c r="M2" s="289"/>
      <c r="N2" s="289"/>
      <c r="O2" s="289"/>
      <c r="P2" s="289"/>
      <c r="Q2" s="289"/>
      <c r="R2" s="289"/>
      <c r="S2" s="289"/>
      <c r="T2" s="290"/>
      <c r="U2"/>
      <c r="V2"/>
      <c r="W2"/>
      <c r="X2"/>
      <c r="Y2"/>
      <c r="Z2"/>
      <c r="AA2"/>
      <c r="AB2" s="29"/>
      <c r="AC2" s="53" t="s">
        <v>164</v>
      </c>
      <c r="AD2" s="53" t="s">
        <v>166</v>
      </c>
      <c r="AE2" s="53" t="s">
        <v>165</v>
      </c>
      <c r="AF2" s="15" t="s">
        <v>32</v>
      </c>
      <c r="AG2" s="15" t="s">
        <v>33</v>
      </c>
      <c r="AH2" s="29" t="s">
        <v>130</v>
      </c>
      <c r="AI2" s="15" t="s">
        <v>40</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7" customFormat="1" ht="9" customHeight="1" x14ac:dyDescent="0.25">
      <c r="A3" s="106"/>
      <c r="B3" s="106"/>
      <c r="C3" s="106"/>
      <c r="D3" s="106"/>
      <c r="E3" s="106"/>
      <c r="F3" s="106"/>
      <c r="G3" s="106"/>
      <c r="H3" s="106"/>
      <c r="I3" s="106"/>
      <c r="J3" s="106"/>
      <c r="K3" s="106"/>
      <c r="L3"/>
      <c r="M3"/>
      <c r="N3"/>
      <c r="O3"/>
      <c r="P3"/>
      <c r="Q3"/>
      <c r="R3"/>
      <c r="S3"/>
      <c r="T3"/>
      <c r="U3"/>
      <c r="V3"/>
      <c r="W3"/>
      <c r="X3"/>
      <c r="Y3"/>
      <c r="Z3"/>
      <c r="AA3"/>
      <c r="AB3" s="17" t="s">
        <v>144</v>
      </c>
      <c r="AC3" s="140" t="s">
        <v>170</v>
      </c>
      <c r="AD3" s="141" t="s">
        <v>172</v>
      </c>
      <c r="AE3" s="142" t="s">
        <v>165</v>
      </c>
      <c r="AF3" s="148" t="s">
        <v>174</v>
      </c>
      <c r="AG3" s="143" t="s">
        <v>177</v>
      </c>
      <c r="AH3" s="143" t="s">
        <v>177</v>
      </c>
      <c r="AI3" s="144" t="s">
        <v>177</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94" t="s">
        <v>168</v>
      </c>
      <c r="C4" s="295"/>
      <c r="D4" s="295"/>
      <c r="E4" s="295"/>
      <c r="F4" s="295"/>
      <c r="G4" s="295"/>
      <c r="H4" s="295"/>
      <c r="I4" s="296"/>
      <c r="L4" s="294" t="s">
        <v>169</v>
      </c>
      <c r="M4" s="295"/>
      <c r="N4" s="295"/>
      <c r="O4" s="295"/>
      <c r="P4" s="295"/>
      <c r="Q4" s="295"/>
      <c r="R4" s="295"/>
      <c r="S4" s="295"/>
      <c r="T4" s="296"/>
      <c r="AB4" s="17" t="s">
        <v>145</v>
      </c>
      <c r="AC4" s="140" t="s">
        <v>170</v>
      </c>
      <c r="AD4" s="141" t="s">
        <v>172</v>
      </c>
      <c r="AE4" s="142" t="s">
        <v>165</v>
      </c>
      <c r="AF4" s="143" t="s">
        <v>177</v>
      </c>
      <c r="AG4" s="143" t="s">
        <v>177</v>
      </c>
      <c r="AH4" s="143" t="s">
        <v>177</v>
      </c>
      <c r="AI4" s="144" t="s">
        <v>177</v>
      </c>
    </row>
    <row r="5" spans="1:154" ht="18" customHeight="1" x14ac:dyDescent="0.25">
      <c r="B5" s="298" t="s">
        <v>100</v>
      </c>
      <c r="C5" s="298"/>
      <c r="D5" s="298"/>
      <c r="E5" s="298"/>
      <c r="F5" s="298"/>
      <c r="G5" s="298"/>
      <c r="H5" s="298"/>
      <c r="I5" s="298"/>
      <c r="L5" s="298" t="s">
        <v>102</v>
      </c>
      <c r="M5" s="298"/>
      <c r="N5" s="298"/>
      <c r="O5" s="298"/>
      <c r="P5" s="298"/>
      <c r="Q5" s="298"/>
      <c r="R5" s="298"/>
      <c r="S5" s="298"/>
      <c r="T5" s="298"/>
      <c r="AB5" s="17" t="s">
        <v>146</v>
      </c>
      <c r="AC5" s="140" t="s">
        <v>170</v>
      </c>
      <c r="AD5" s="141" t="s">
        <v>172</v>
      </c>
      <c r="AE5" s="142" t="s">
        <v>165</v>
      </c>
      <c r="AF5" s="148" t="s">
        <v>174</v>
      </c>
      <c r="AG5" s="143" t="s">
        <v>177</v>
      </c>
      <c r="AH5" s="143" t="s">
        <v>177</v>
      </c>
      <c r="AI5" s="144" t="s">
        <v>177</v>
      </c>
    </row>
    <row r="6" spans="1:154" s="108" customFormat="1" ht="27.75" customHeight="1" x14ac:dyDescent="0.25">
      <c r="B6" s="297" t="s">
        <v>106</v>
      </c>
      <c r="C6" s="297"/>
      <c r="D6" s="297"/>
      <c r="E6" s="297"/>
      <c r="F6" s="297"/>
      <c r="G6" s="297"/>
      <c r="H6" s="297"/>
      <c r="I6" s="297"/>
      <c r="L6" s="297" t="s">
        <v>107</v>
      </c>
      <c r="M6" s="297"/>
      <c r="N6" s="297"/>
      <c r="O6" s="297"/>
      <c r="P6" s="297"/>
      <c r="Q6" s="297"/>
      <c r="R6" s="297"/>
      <c r="S6" s="297"/>
      <c r="T6" s="297"/>
      <c r="AB6" s="17" t="s">
        <v>147</v>
      </c>
      <c r="AC6" s="140" t="s">
        <v>170</v>
      </c>
      <c r="AD6" s="141" t="s">
        <v>172</v>
      </c>
      <c r="AE6" s="142" t="s">
        <v>165</v>
      </c>
      <c r="AF6" s="143" t="s">
        <v>177</v>
      </c>
      <c r="AG6" s="143" t="s">
        <v>177</v>
      </c>
      <c r="AH6" s="143" t="s">
        <v>177</v>
      </c>
      <c r="AI6" s="144" t="s">
        <v>177</v>
      </c>
    </row>
    <row r="7" spans="1:154" ht="18" customHeight="1" x14ac:dyDescent="0.25">
      <c r="B7" s="298" t="s">
        <v>101</v>
      </c>
      <c r="C7" s="298"/>
      <c r="D7" s="298"/>
      <c r="E7" s="298"/>
      <c r="F7" s="298"/>
      <c r="G7" s="298"/>
      <c r="H7" s="298"/>
      <c r="I7" s="298"/>
      <c r="L7" s="298" t="s">
        <v>103</v>
      </c>
      <c r="M7" s="298"/>
      <c r="N7" s="298"/>
      <c r="O7" s="298"/>
      <c r="P7" s="298"/>
      <c r="Q7" s="298"/>
      <c r="R7" s="298"/>
      <c r="S7" s="298"/>
      <c r="T7" s="298"/>
      <c r="AB7" s="17" t="s">
        <v>148</v>
      </c>
      <c r="AC7" s="140" t="s">
        <v>170</v>
      </c>
      <c r="AD7" s="141" t="s">
        <v>172</v>
      </c>
      <c r="AE7" s="142" t="s">
        <v>165</v>
      </c>
      <c r="AF7" s="148" t="s">
        <v>174</v>
      </c>
      <c r="AG7" s="148" t="s">
        <v>175</v>
      </c>
      <c r="AH7" s="149" t="s">
        <v>176</v>
      </c>
      <c r="AI7" s="150" t="s">
        <v>40</v>
      </c>
    </row>
    <row r="8" spans="1:154" ht="8.25" customHeight="1" x14ac:dyDescent="0.25">
      <c r="AB8" s="17" t="s">
        <v>149</v>
      </c>
      <c r="AC8" s="140" t="s">
        <v>170</v>
      </c>
      <c r="AD8" s="141" t="s">
        <v>172</v>
      </c>
      <c r="AE8" s="142" t="s">
        <v>165</v>
      </c>
      <c r="AF8" s="148" t="s">
        <v>174</v>
      </c>
      <c r="AG8" s="148" t="s">
        <v>175</v>
      </c>
      <c r="AH8" s="149" t="s">
        <v>176</v>
      </c>
      <c r="AI8" s="145" t="s">
        <v>40</v>
      </c>
    </row>
    <row r="9" spans="1:154" ht="72" customHeight="1" x14ac:dyDescent="0.25">
      <c r="B9" s="109" t="s">
        <v>104</v>
      </c>
      <c r="C9" s="110" t="str">
        <f>IFERROR(VLOOKUP($B$10,$AB$2:$AI$18,2,FALSE),AC2)</f>
        <v>Red unit charge
p/kWh</v>
      </c>
      <c r="D9" s="110" t="str">
        <f>IFERROR(VLOOKUP($B$10,$AB$2:$AI$18,3,FALSE),AD2)</f>
        <v>Amber unit charge
p/kWh</v>
      </c>
      <c r="E9" s="110" t="str">
        <f>IFERROR(VLOOKUP($B$10,$AB$2:$AI$18,4,FALSE),AE2)</f>
        <v>Green unit charge
p/kWh</v>
      </c>
      <c r="F9" s="110" t="str">
        <f>IFERROR(VLOOKUP($B$10,$AB$2:$AI$18,5,FALSE),AF2)</f>
        <v>Fixed charge 
p/MPAN/day</v>
      </c>
      <c r="G9" s="110" t="str">
        <f>IFERROR(VLOOKUP($B$10,$AB$2:$AI$18,6,FALSE),AG2)</f>
        <v>Capacity charge 
p/kVA/day</v>
      </c>
      <c r="H9" s="110" t="str">
        <f>IFERROR(VLOOKUP($B$10,$AB$2:$AI$18,7,FALSE),AH2)</f>
        <v>Exceeded Capacity charge 
p/kVA/day</v>
      </c>
      <c r="I9" s="110" t="str">
        <f>IFERROR(VLOOKUP($B$10,$AB$2:$AI$18,8,FALSE),AI2)</f>
        <v>Reactive power charge
p/kVArh</v>
      </c>
      <c r="L9" s="109" t="s">
        <v>105</v>
      </c>
      <c r="M9" s="127" t="str">
        <f>'Annex 2 Designated EHV charges'!I10</f>
        <v>Import
Super Red
unit charge
(p/kWh)</v>
      </c>
      <c r="N9" s="127" t="str">
        <f>'Annex 2 Designated EHV charges'!J10</f>
        <v>Import
fixed charge
(p/day)</v>
      </c>
      <c r="O9" s="127" t="str">
        <f>'Annex 2 Designated EHV charges'!K10</f>
        <v>Import
capacity charge
(p/kVA/day)</v>
      </c>
      <c r="P9" s="127" t="str">
        <f>'Annex 2 Designated EHV charges'!L10</f>
        <v>Import
exceeded capacity charge
(p/kVA/day)</v>
      </c>
      <c r="Q9" s="128" t="str">
        <f>'Annex 2 Designated EHV charges'!M10</f>
        <v>Export
Super Red
unit charge
(p/kWh)</v>
      </c>
      <c r="R9" s="128" t="str">
        <f>'Annex 2 Designated EHV charges'!N10</f>
        <v>Export
fixed charge
(p/day)</v>
      </c>
      <c r="S9" s="128" t="str">
        <f>'Annex 2 Designated EHV charges'!O10</f>
        <v>Export
capacity charge
(p/kVA/day)</v>
      </c>
      <c r="T9" s="128" t="str">
        <f>'Annex 2 Designated EHV charges'!P10</f>
        <v>Export
exceeded capacity charge
(p/kVA/day)</v>
      </c>
      <c r="AB9" s="17" t="s">
        <v>150</v>
      </c>
      <c r="AC9" s="140" t="s">
        <v>170</v>
      </c>
      <c r="AD9" s="141" t="s">
        <v>172</v>
      </c>
      <c r="AE9" s="142" t="s">
        <v>165</v>
      </c>
      <c r="AF9" s="148" t="s">
        <v>174</v>
      </c>
      <c r="AG9" s="148" t="s">
        <v>175</v>
      </c>
      <c r="AH9" s="149" t="s">
        <v>176</v>
      </c>
      <c r="AI9" s="145" t="s">
        <v>40</v>
      </c>
    </row>
    <row r="10" spans="1:154" ht="30" customHeight="1" x14ac:dyDescent="0.25">
      <c r="B10" s="100" t="s">
        <v>148</v>
      </c>
      <c r="C10" s="124" t="str">
        <f>IFERROR(VLOOKUP($B$10,'Annex 1 LV, HV and UMS charges'!$A:$K,4,FALSE),"")</f>
        <v/>
      </c>
      <c r="D10" s="125" t="str">
        <f>IFERROR(VLOOKUP($B$10,'Annex 1 LV, HV and UMS charges'!$A:$K,5,FALSE),"")</f>
        <v/>
      </c>
      <c r="E10" s="125" t="str">
        <f>IFERROR(VLOOKUP($B$10,'Annex 1 LV, HV and UMS charges'!$A:$K,6,FALSE),"")</f>
        <v/>
      </c>
      <c r="F10" s="102" t="str">
        <f>IFERROR(VLOOKUP($B$10,'Annex 1 LV, HV and UMS charges'!$A:$K,7,FALSE),"")</f>
        <v/>
      </c>
      <c r="G10" s="102" t="str">
        <f>IFERROR(VLOOKUP($B$10,'Annex 1 LV, HV and UMS charges'!$A:$K,8,FALSE),"")</f>
        <v/>
      </c>
      <c r="H10" s="102" t="str">
        <f>IFERROR(VLOOKUP($B$10,'Annex 1 LV, HV and UMS charges'!$A:$K,9,FALSE),"")</f>
        <v/>
      </c>
      <c r="I10" s="102" t="str">
        <f>IFERROR(VLOOKUP($B$10,'Annex 1 LV, HV and UMS charges'!$A:$K,10,FALSE),"")</f>
        <v/>
      </c>
      <c r="L10" s="100"/>
      <c r="M10" s="102" t="str">
        <f>IFERROR(VLOOKUP($L$10,'Annex 2 Designated EHV charges'!$G:$O,2,FALSE),"")</f>
        <v/>
      </c>
      <c r="N10" s="102" t="str">
        <f>IFERROR(VLOOKUP($L$10,'Annex 2 Designated EHV charges'!$G:$O,3,FALSE),"")</f>
        <v/>
      </c>
      <c r="O10" s="102" t="str">
        <f>IFERROR(VLOOKUP($L$10,'Annex 2 Designated EHV charges'!$G:$O,4,FALSE),"")</f>
        <v/>
      </c>
      <c r="P10" s="102" t="str">
        <f>IFERROR(VLOOKUP($L$10,'Annex 2 Designated EHV charges'!$G:$O,5,FALSE),"")</f>
        <v/>
      </c>
      <c r="Q10" s="112" t="str">
        <f>IFERROR(VLOOKUP($L$10,'Annex 2 Designated EHV charges'!$G:$O,6,FALSE),"")</f>
        <v/>
      </c>
      <c r="R10" s="112" t="str">
        <f>IFERROR(VLOOKUP($L$10,'Annex 2 Designated EHV charges'!$G:$O,7,FALSE),"")</f>
        <v/>
      </c>
      <c r="S10" s="112" t="str">
        <f>IFERROR(VLOOKUP($L$10,'Annex 2 Designated EHV charges'!$G:$O,8,FALSE),"")</f>
        <v/>
      </c>
      <c r="T10" s="112" t="str">
        <f>IFERROR(VLOOKUP($L$10,'Annex 2 Designated EHV charges'!$G:$O,9,FALSE),"")</f>
        <v/>
      </c>
      <c r="AB10" s="17" t="s">
        <v>151</v>
      </c>
      <c r="AC10" s="146" t="s">
        <v>171</v>
      </c>
      <c r="AD10" s="147" t="s">
        <v>173</v>
      </c>
      <c r="AE10" s="142" t="s">
        <v>165</v>
      </c>
      <c r="AF10" s="143" t="s">
        <v>177</v>
      </c>
      <c r="AG10" s="143" t="s">
        <v>177</v>
      </c>
      <c r="AH10" s="143" t="s">
        <v>177</v>
      </c>
      <c r="AI10" s="143" t="s">
        <v>177</v>
      </c>
    </row>
    <row r="11" spans="1:154" ht="7.5" customHeight="1" x14ac:dyDescent="0.25">
      <c r="AB11" s="17" t="s">
        <v>152</v>
      </c>
      <c r="AC11" s="140" t="s">
        <v>170</v>
      </c>
      <c r="AD11" s="141" t="s">
        <v>172</v>
      </c>
      <c r="AE11" s="142" t="s">
        <v>165</v>
      </c>
      <c r="AF11" s="148" t="s">
        <v>174</v>
      </c>
      <c r="AG11" s="143" t="s">
        <v>177</v>
      </c>
      <c r="AH11" s="143" t="s">
        <v>177</v>
      </c>
      <c r="AI11" s="143" t="s">
        <v>177</v>
      </c>
    </row>
    <row r="12" spans="1:154" ht="88.5" customHeight="1" x14ac:dyDescent="0.25">
      <c r="B12" s="113" t="s">
        <v>70</v>
      </c>
      <c r="C12" s="110" t="str">
        <f>C9</f>
        <v>Red unit charge
p/kWh</v>
      </c>
      <c r="D12" s="110" t="str">
        <f>D9</f>
        <v>Amber unit charge
p/kWh</v>
      </c>
      <c r="E12" s="110" t="str">
        <f>E9</f>
        <v>Green unit charge
p/kWh</v>
      </c>
      <c r="F12" s="110" t="s">
        <v>71</v>
      </c>
      <c r="G12" s="110" t="s">
        <v>68</v>
      </c>
      <c r="H12" s="110" t="s">
        <v>133</v>
      </c>
      <c r="I12" s="110" t="s">
        <v>69</v>
      </c>
      <c r="L12" s="113" t="s">
        <v>70</v>
      </c>
      <c r="M12" s="110" t="s">
        <v>90</v>
      </c>
      <c r="N12" s="110" t="s">
        <v>71</v>
      </c>
      <c r="O12" s="110" t="s">
        <v>86</v>
      </c>
      <c r="P12" s="110" t="s">
        <v>133</v>
      </c>
      <c r="Q12" s="111" t="s">
        <v>88</v>
      </c>
      <c r="R12" s="111" t="s">
        <v>71</v>
      </c>
      <c r="S12" s="111" t="s">
        <v>87</v>
      </c>
      <c r="T12" s="111" t="s">
        <v>133</v>
      </c>
      <c r="AB12" s="17" t="s">
        <v>153</v>
      </c>
      <c r="AC12" s="140" t="s">
        <v>170</v>
      </c>
      <c r="AD12" s="141" t="s">
        <v>172</v>
      </c>
      <c r="AE12" s="142" t="s">
        <v>165</v>
      </c>
      <c r="AF12" s="148" t="s">
        <v>174</v>
      </c>
      <c r="AG12" s="143" t="s">
        <v>177</v>
      </c>
      <c r="AH12" s="143" t="s">
        <v>177</v>
      </c>
      <c r="AI12" s="143" t="s">
        <v>177</v>
      </c>
    </row>
    <row r="13" spans="1:154" ht="30" customHeight="1" x14ac:dyDescent="0.25">
      <c r="B13" s="114" t="s">
        <v>72</v>
      </c>
      <c r="C13" s="119"/>
      <c r="D13" s="119"/>
      <c r="E13" s="119"/>
      <c r="F13" s="119"/>
      <c r="G13" s="119"/>
      <c r="H13" s="119"/>
      <c r="I13" s="119"/>
      <c r="L13" s="114" t="s">
        <v>72</v>
      </c>
      <c r="M13" s="103"/>
      <c r="N13" s="103"/>
      <c r="O13" s="103"/>
      <c r="P13" s="103"/>
      <c r="Q13" s="104"/>
      <c r="R13" s="104">
        <f>N13</f>
        <v>0</v>
      </c>
      <c r="S13" s="104"/>
      <c r="T13" s="104"/>
      <c r="AB13" s="17" t="s">
        <v>154</v>
      </c>
      <c r="AC13" s="140" t="s">
        <v>170</v>
      </c>
      <c r="AD13" s="141" t="s">
        <v>172</v>
      </c>
      <c r="AE13" s="142" t="s">
        <v>165</v>
      </c>
      <c r="AF13" s="148" t="s">
        <v>174</v>
      </c>
      <c r="AG13" s="143" t="s">
        <v>177</v>
      </c>
      <c r="AH13" s="143" t="s">
        <v>177</v>
      </c>
      <c r="AI13" s="145" t="s">
        <v>40</v>
      </c>
    </row>
    <row r="14" spans="1:154" ht="30" customHeight="1" x14ac:dyDescent="0.25">
      <c r="B14" s="115" t="s">
        <v>74</v>
      </c>
      <c r="C14" s="101">
        <f t="shared" ref="C14:I14" si="0">C13</f>
        <v>0</v>
      </c>
      <c r="D14" s="101">
        <f t="shared" si="0"/>
        <v>0</v>
      </c>
      <c r="E14" s="101">
        <f t="shared" si="0"/>
        <v>0</v>
      </c>
      <c r="F14" s="101">
        <f t="shared" si="0"/>
        <v>0</v>
      </c>
      <c r="G14" s="101">
        <f t="shared" si="0"/>
        <v>0</v>
      </c>
      <c r="H14" s="101">
        <f t="shared" si="0"/>
        <v>0</v>
      </c>
      <c r="I14" s="101">
        <f t="shared" si="0"/>
        <v>0</v>
      </c>
      <c r="L14" s="115" t="s">
        <v>74</v>
      </c>
      <c r="M14" s="101">
        <f>M13</f>
        <v>0</v>
      </c>
      <c r="N14" s="101">
        <f t="shared" ref="N14:T14" si="1">N13</f>
        <v>0</v>
      </c>
      <c r="O14" s="101">
        <f t="shared" si="1"/>
        <v>0</v>
      </c>
      <c r="P14" s="101">
        <f t="shared" si="1"/>
        <v>0</v>
      </c>
      <c r="Q14" s="105">
        <f t="shared" si="1"/>
        <v>0</v>
      </c>
      <c r="R14" s="105">
        <f t="shared" si="1"/>
        <v>0</v>
      </c>
      <c r="S14" s="105">
        <f t="shared" si="1"/>
        <v>0</v>
      </c>
      <c r="T14" s="105">
        <f t="shared" si="1"/>
        <v>0</v>
      </c>
      <c r="AB14" s="17" t="s">
        <v>155</v>
      </c>
      <c r="AC14" s="140" t="s">
        <v>170</v>
      </c>
      <c r="AD14" s="141" t="s">
        <v>172</v>
      </c>
      <c r="AE14" s="142" t="s">
        <v>165</v>
      </c>
      <c r="AF14" s="148" t="s">
        <v>174</v>
      </c>
      <c r="AG14" s="143" t="s">
        <v>177</v>
      </c>
      <c r="AH14" s="143" t="s">
        <v>177</v>
      </c>
      <c r="AI14" s="143" t="s">
        <v>177</v>
      </c>
    </row>
    <row r="15" spans="1:154" ht="7.5" customHeight="1" x14ac:dyDescent="0.25">
      <c r="AB15" s="17" t="s">
        <v>156</v>
      </c>
      <c r="AC15" s="140" t="s">
        <v>170</v>
      </c>
      <c r="AD15" s="141" t="s">
        <v>172</v>
      </c>
      <c r="AE15" s="142" t="s">
        <v>165</v>
      </c>
      <c r="AF15" s="148" t="s">
        <v>174</v>
      </c>
      <c r="AG15" s="143" t="s">
        <v>177</v>
      </c>
      <c r="AH15" s="143" t="s">
        <v>177</v>
      </c>
      <c r="AI15" s="145" t="s">
        <v>40</v>
      </c>
    </row>
    <row r="16" spans="1:154" ht="63.75" customHeight="1" x14ac:dyDescent="0.25">
      <c r="B16" s="113" t="s">
        <v>73</v>
      </c>
      <c r="C16" s="110" t="s">
        <v>83</v>
      </c>
      <c r="D16" s="110" t="s">
        <v>84</v>
      </c>
      <c r="E16" s="110" t="s">
        <v>85</v>
      </c>
      <c r="F16" s="110" t="s">
        <v>79</v>
      </c>
      <c r="G16" s="110" t="s">
        <v>78</v>
      </c>
      <c r="H16" s="110" t="s">
        <v>134</v>
      </c>
      <c r="I16" s="110" t="s">
        <v>77</v>
      </c>
      <c r="L16" s="113" t="s">
        <v>73</v>
      </c>
      <c r="M16" s="110" t="s">
        <v>91</v>
      </c>
      <c r="N16" s="110" t="s">
        <v>89</v>
      </c>
      <c r="O16" s="110" t="s">
        <v>94</v>
      </c>
      <c r="P16" s="110" t="s">
        <v>135</v>
      </c>
      <c r="Q16" s="111" t="s">
        <v>92</v>
      </c>
      <c r="R16" s="111" t="s">
        <v>93</v>
      </c>
      <c r="S16" s="111" t="s">
        <v>95</v>
      </c>
      <c r="T16" s="111" t="s">
        <v>136</v>
      </c>
      <c r="AB16" s="17" t="s">
        <v>157</v>
      </c>
      <c r="AC16" s="140" t="s">
        <v>170</v>
      </c>
      <c r="AD16" s="141" t="s">
        <v>172</v>
      </c>
      <c r="AE16" s="142" t="s">
        <v>165</v>
      </c>
      <c r="AF16" s="148" t="s">
        <v>174</v>
      </c>
      <c r="AG16" s="143" t="s">
        <v>177</v>
      </c>
      <c r="AH16" s="143" t="s">
        <v>177</v>
      </c>
      <c r="AI16" s="143" t="s">
        <v>177</v>
      </c>
    </row>
    <row r="17" spans="2:35" ht="30" customHeight="1" x14ac:dyDescent="0.25">
      <c r="B17" s="114" t="s">
        <v>75</v>
      </c>
      <c r="C17" s="120" t="str">
        <f>IFERROR(C10*C13/100,"")</f>
        <v/>
      </c>
      <c r="D17" s="120" t="str">
        <f t="shared" ref="D17:I17" si="2">IFERROR(D10*D13/100,"")</f>
        <v/>
      </c>
      <c r="E17" s="120" t="str">
        <f t="shared" si="2"/>
        <v/>
      </c>
      <c r="F17" s="120" t="str">
        <f t="shared" si="2"/>
        <v/>
      </c>
      <c r="G17" s="120" t="str">
        <f>IFERROR(G10*G13*F13/100,"")</f>
        <v/>
      </c>
      <c r="H17" s="120" t="str">
        <f>IFERROR(H10*H13*F13/100,"")</f>
        <v/>
      </c>
      <c r="I17" s="120" t="str">
        <f t="shared" si="2"/>
        <v/>
      </c>
      <c r="L17" s="116" t="s">
        <v>75</v>
      </c>
      <c r="M17" s="120" t="str">
        <f>IFERROR(M10*M13/100,"")</f>
        <v/>
      </c>
      <c r="N17" s="120" t="str">
        <f>IFERROR(N10*N13/100,"")</f>
        <v/>
      </c>
      <c r="O17" s="120" t="str">
        <f>IFERROR(O10*O13*N13/100,"")</f>
        <v/>
      </c>
      <c r="P17" s="120" t="str">
        <f>IFERROR(P10*P13*N13/100,"")</f>
        <v/>
      </c>
      <c r="Q17" s="121" t="str">
        <f>IFERROR(Q10*Q13/100,"")</f>
        <v/>
      </c>
      <c r="R17" s="121" t="str">
        <f>IFERROR(R10*R13/100,"")</f>
        <v/>
      </c>
      <c r="S17" s="121" t="str">
        <f>IFERROR(S10*S13*R13/100,"")</f>
        <v/>
      </c>
      <c r="T17" s="121" t="str">
        <f>IFERROR(T10*T13*R13/100,"")</f>
        <v/>
      </c>
      <c r="AB17" s="17" t="s">
        <v>158</v>
      </c>
      <c r="AC17" s="140" t="s">
        <v>170</v>
      </c>
      <c r="AD17" s="141" t="s">
        <v>172</v>
      </c>
      <c r="AE17" s="142" t="s">
        <v>165</v>
      </c>
      <c r="AF17" s="148" t="s">
        <v>174</v>
      </c>
      <c r="AG17" s="143" t="s">
        <v>177</v>
      </c>
      <c r="AH17" s="143" t="s">
        <v>177</v>
      </c>
      <c r="AI17" s="145" t="s">
        <v>40</v>
      </c>
    </row>
    <row r="18" spans="2:35" ht="30" customHeight="1" x14ac:dyDescent="0.25">
      <c r="B18" s="115" t="s">
        <v>76</v>
      </c>
      <c r="C18" s="122" t="str">
        <f>IFERROR(C10*C14/100,"")</f>
        <v/>
      </c>
      <c r="D18" s="122" t="str">
        <f t="shared" ref="D18:I18" si="3">IFERROR(D10*D14/100,"")</f>
        <v/>
      </c>
      <c r="E18" s="122" t="str">
        <f t="shared" si="3"/>
        <v/>
      </c>
      <c r="F18" s="122" t="str">
        <f t="shared" si="3"/>
        <v/>
      </c>
      <c r="G18" s="122" t="str">
        <f>IFERROR(G10*G14*F14/100,"")</f>
        <v/>
      </c>
      <c r="H18" s="122" t="str">
        <f>IFERROR(H10*H14*F14/100,"")</f>
        <v/>
      </c>
      <c r="I18" s="122" t="str">
        <f t="shared" si="3"/>
        <v/>
      </c>
      <c r="L18" s="117" t="s">
        <v>76</v>
      </c>
      <c r="M18" s="122" t="str">
        <f>IFERROR(M10*M14/100,"")</f>
        <v/>
      </c>
      <c r="N18" s="122" t="str">
        <f>IFERROR(N10*N14/100,"")</f>
        <v/>
      </c>
      <c r="O18" s="122" t="str">
        <f>IFERROR(O10*O14*N14/100,"")</f>
        <v/>
      </c>
      <c r="P18" s="122" t="str">
        <f>IFERROR(P10*P14*N14/100,"")</f>
        <v/>
      </c>
      <c r="Q18" s="123" t="str">
        <f>IFERROR(Q10*Q14/100,"")</f>
        <v/>
      </c>
      <c r="R18" s="123" t="str">
        <f>IFERROR(R10*R14/100,"")</f>
        <v/>
      </c>
      <c r="S18" s="123" t="str">
        <f>IFERROR(S10*S14*R14/100,"")</f>
        <v/>
      </c>
      <c r="T18" s="123" t="str">
        <f>IFERROR(T10*T14*R14/100,"")</f>
        <v/>
      </c>
      <c r="AB18" s="17" t="s">
        <v>159</v>
      </c>
      <c r="AC18" s="140" t="s">
        <v>170</v>
      </c>
      <c r="AD18" s="141" t="s">
        <v>172</v>
      </c>
      <c r="AE18" s="142" t="s">
        <v>165</v>
      </c>
      <c r="AF18" s="148" t="s">
        <v>174</v>
      </c>
      <c r="AG18" s="143" t="s">
        <v>177</v>
      </c>
      <c r="AH18" s="143" t="s">
        <v>177</v>
      </c>
      <c r="AI18" s="143" t="s">
        <v>177</v>
      </c>
    </row>
    <row r="19" spans="2:35" ht="7.5" customHeight="1" x14ac:dyDescent="0.25"/>
    <row r="20" spans="2:35" ht="39.75" customHeight="1" x14ac:dyDescent="0.25">
      <c r="C20" s="118" t="s">
        <v>80</v>
      </c>
      <c r="M20" s="110" t="s">
        <v>96</v>
      </c>
      <c r="N20" s="111" t="s">
        <v>97</v>
      </c>
    </row>
    <row r="21" spans="2:35" ht="30" customHeight="1" x14ac:dyDescent="0.25">
      <c r="B21" s="114" t="s">
        <v>75</v>
      </c>
      <c r="C21" s="120">
        <f>SUM(C17:I17)</f>
        <v>0</v>
      </c>
      <c r="L21" s="114" t="s">
        <v>75</v>
      </c>
      <c r="M21" s="120">
        <f>SUM(M17:P17)</f>
        <v>0</v>
      </c>
      <c r="N21" s="121">
        <f>SUM(Q17:T17)</f>
        <v>0</v>
      </c>
    </row>
    <row r="22" spans="2:35" ht="30" customHeight="1" x14ac:dyDescent="0.25">
      <c r="B22" s="115" t="s">
        <v>76</v>
      </c>
      <c r="C22" s="122">
        <f>SUM(C18:I18)</f>
        <v>0</v>
      </c>
      <c r="L22" s="115" t="s">
        <v>76</v>
      </c>
      <c r="M22" s="122">
        <f>SUM(M18:P18)</f>
        <v>0</v>
      </c>
      <c r="N22" s="123">
        <f>SUM(Q18:T18)</f>
        <v>0</v>
      </c>
    </row>
    <row r="24" spans="2:35" ht="30.75" customHeight="1" x14ac:dyDescent="0.25">
      <c r="B24" s="291" t="s">
        <v>98</v>
      </c>
      <c r="C24" s="292"/>
      <c r="D24" s="293"/>
      <c r="L24" s="291" t="s">
        <v>99</v>
      </c>
      <c r="M24" s="292"/>
      <c r="N24" s="293"/>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xr:uid="{00000000-0004-0000-0E00-000000000000}"/>
  </hyperlinks>
  <pageMargins left="0.70866141732283472" right="0.70866141732283472" top="0.74803149606299213" bottom="0.74803149606299213" header="0.31496062992125984" footer="0.31496062992125984"/>
  <pageSetup paperSize="9" scale="31"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r:uid="{00000000-0002-0000-0E00-000000000000}">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r:uid="{00000000-0002-0000-0E00-000001000000}">
          <x14:formula1>
            <xm:f>'Annex 2 Designated EHV charges'!$G$11:$G$12</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zoomScale="80" zoomScaleNormal="80" zoomScaleSheetLayoutView="100" workbookViewId="0"/>
  </sheetViews>
  <sheetFormatPr defaultColWidth="9.1796875" defaultRowHeight="27.75" customHeight="1" x14ac:dyDescent="0.25"/>
  <cols>
    <col min="1" max="1" width="49" style="2" bestFit="1" customWidth="1"/>
    <col min="2" max="2" width="21" style="3" customWidth="1"/>
    <col min="3" max="3" width="6.81640625" style="2" customWidth="1"/>
    <col min="4" max="4" width="17.54296875" style="2" customWidth="1"/>
    <col min="5" max="7" width="17.54296875" style="3" customWidth="1"/>
    <col min="8" max="9" width="17.54296875" style="8" customWidth="1"/>
    <col min="10" max="10" width="17.54296875" style="5" customWidth="1"/>
    <col min="11" max="11" width="17.54296875" style="6" customWidth="1"/>
    <col min="12" max="12" width="15.54296875" style="4" customWidth="1"/>
    <col min="13" max="17" width="15.54296875" style="2" customWidth="1"/>
    <col min="18" max="16384" width="9.1796875" style="2"/>
  </cols>
  <sheetData>
    <row r="1" spans="1:13" ht="27.75" customHeight="1" x14ac:dyDescent="0.25">
      <c r="A1" s="90" t="s">
        <v>27</v>
      </c>
      <c r="B1" s="223" t="s">
        <v>137</v>
      </c>
      <c r="C1" s="224"/>
      <c r="D1" s="224"/>
      <c r="E1" s="222"/>
      <c r="F1" s="222"/>
      <c r="G1" s="222"/>
      <c r="H1" s="222"/>
      <c r="I1" s="222"/>
      <c r="J1" s="222"/>
      <c r="K1" s="222"/>
      <c r="L1" s="50"/>
      <c r="M1" s="50"/>
    </row>
    <row r="2" spans="1:13" ht="27" customHeight="1" x14ac:dyDescent="0.25">
      <c r="A2" s="229" t="str">
        <f>Overview!B4&amp; " - Effective from "&amp;Overview!D4&amp;" - "&amp;Overview!E4&amp;" LV and HV charges"</f>
        <v>Green Generation Energy Networks Cymru Limited - GSP_K - Effective from 1 April 2027 - Final LV and HV charges</v>
      </c>
      <c r="B2" s="229"/>
      <c r="C2" s="229"/>
      <c r="D2" s="229"/>
      <c r="E2" s="229"/>
      <c r="F2" s="229"/>
      <c r="G2" s="229"/>
      <c r="H2" s="229"/>
      <c r="I2" s="229"/>
      <c r="J2" s="229"/>
      <c r="K2" s="229"/>
    </row>
    <row r="3" spans="1:13" s="72" customFormat="1" ht="15" customHeight="1" x14ac:dyDescent="0.25">
      <c r="A3" s="79"/>
      <c r="B3" s="79"/>
      <c r="C3" s="79"/>
      <c r="D3" s="79"/>
      <c r="E3" s="79"/>
      <c r="F3" s="79"/>
      <c r="G3" s="79"/>
      <c r="H3" s="79"/>
      <c r="I3" s="79"/>
      <c r="J3" s="79"/>
      <c r="K3" s="79"/>
      <c r="L3" s="48"/>
    </row>
    <row r="4" spans="1:13" ht="27" customHeight="1" x14ac:dyDescent="0.25">
      <c r="A4" s="229" t="s">
        <v>161</v>
      </c>
      <c r="B4" s="229"/>
      <c r="C4" s="229"/>
      <c r="D4" s="229"/>
      <c r="E4" s="229"/>
      <c r="F4" s="79"/>
      <c r="G4" s="229" t="s">
        <v>162</v>
      </c>
      <c r="H4" s="229"/>
      <c r="I4" s="229"/>
      <c r="J4" s="229"/>
      <c r="K4" s="229"/>
    </row>
    <row r="5" spans="1:13" ht="28.5" customHeight="1" x14ac:dyDescent="0.25">
      <c r="A5" s="71" t="s">
        <v>16</v>
      </c>
      <c r="B5" s="76" t="s">
        <v>57</v>
      </c>
      <c r="C5" s="230" t="s">
        <v>58</v>
      </c>
      <c r="D5" s="231"/>
      <c r="E5" s="73" t="s">
        <v>59</v>
      </c>
      <c r="F5" s="79"/>
      <c r="G5" s="233"/>
      <c r="H5" s="234"/>
      <c r="I5" s="77" t="s">
        <v>62</v>
      </c>
      <c r="J5" s="78" t="s">
        <v>63</v>
      </c>
      <c r="K5" s="73" t="s">
        <v>59</v>
      </c>
    </row>
    <row r="6" spans="1:13" ht="65.25" customHeight="1" x14ac:dyDescent="0.25">
      <c r="A6" s="74" t="s">
        <v>60</v>
      </c>
      <c r="B6" s="186" t="s">
        <v>695</v>
      </c>
      <c r="C6" s="232" t="s">
        <v>696</v>
      </c>
      <c r="D6" s="232"/>
      <c r="E6" s="187" t="s">
        <v>697</v>
      </c>
      <c r="F6" s="79"/>
      <c r="G6" s="221" t="s">
        <v>702</v>
      </c>
      <c r="H6" s="221"/>
      <c r="I6" s="186" t="s">
        <v>695</v>
      </c>
      <c r="J6" s="189" t="s">
        <v>696</v>
      </c>
      <c r="K6" s="189" t="s">
        <v>697</v>
      </c>
    </row>
    <row r="7" spans="1:13" ht="65.25" customHeight="1" x14ac:dyDescent="0.25">
      <c r="A7" s="74" t="s">
        <v>23</v>
      </c>
      <c r="B7" s="188"/>
      <c r="C7" s="232" t="s">
        <v>698</v>
      </c>
      <c r="D7" s="232"/>
      <c r="E7" s="189" t="s">
        <v>699</v>
      </c>
      <c r="F7" s="79"/>
      <c r="G7" s="221" t="s">
        <v>703</v>
      </c>
      <c r="H7" s="221"/>
      <c r="I7" s="188"/>
      <c r="J7" s="189" t="s">
        <v>700</v>
      </c>
      <c r="K7" s="189" t="s">
        <v>697</v>
      </c>
    </row>
    <row r="8" spans="1:13" ht="65.25" customHeight="1" x14ac:dyDescent="0.25">
      <c r="A8" s="75" t="s">
        <v>21</v>
      </c>
      <c r="B8" s="225" t="s">
        <v>22</v>
      </c>
      <c r="C8" s="226"/>
      <c r="D8" s="226"/>
      <c r="E8" s="227"/>
      <c r="F8" s="79"/>
      <c r="G8" s="221" t="s">
        <v>66</v>
      </c>
      <c r="H8" s="221"/>
      <c r="I8" s="188"/>
      <c r="J8" s="189" t="s">
        <v>698</v>
      </c>
      <c r="K8" s="189" t="s">
        <v>701</v>
      </c>
    </row>
    <row r="9" spans="1:13" s="72" customFormat="1" ht="27" customHeight="1" x14ac:dyDescent="0.25">
      <c r="A9" s="79"/>
      <c r="B9" s="79"/>
      <c r="C9" s="79"/>
      <c r="D9" s="79"/>
      <c r="E9" s="79"/>
      <c r="F9" s="79"/>
      <c r="G9" s="228" t="s">
        <v>21</v>
      </c>
      <c r="H9" s="228"/>
      <c r="I9" s="225" t="s">
        <v>22</v>
      </c>
      <c r="J9" s="226"/>
      <c r="K9" s="227"/>
      <c r="L9" s="48"/>
    </row>
    <row r="10" spans="1:13" s="72" customFormat="1" ht="12.75" customHeight="1" x14ac:dyDescent="0.25">
      <c r="A10" s="79"/>
      <c r="B10" s="79"/>
      <c r="C10" s="79"/>
      <c r="D10" s="79"/>
      <c r="E10" s="79"/>
      <c r="F10" s="79"/>
      <c r="G10" s="79"/>
      <c r="H10" s="79"/>
      <c r="I10" s="79"/>
      <c r="J10" s="79"/>
      <c r="K10" s="79"/>
      <c r="L10" s="48"/>
    </row>
    <row r="11" spans="1:13" ht="78.75" customHeight="1" x14ac:dyDescent="0.25">
      <c r="A11" s="29" t="s">
        <v>128</v>
      </c>
      <c r="B11" s="15" t="s">
        <v>725</v>
      </c>
      <c r="C11" s="15" t="s">
        <v>31</v>
      </c>
      <c r="D11" s="53" t="s">
        <v>164</v>
      </c>
      <c r="E11" s="53" t="s">
        <v>166</v>
      </c>
      <c r="F11" s="53" t="s">
        <v>165</v>
      </c>
      <c r="G11" s="15" t="s">
        <v>32</v>
      </c>
      <c r="H11" s="15" t="s">
        <v>33</v>
      </c>
      <c r="I11" s="29" t="s">
        <v>130</v>
      </c>
      <c r="J11" s="15" t="s">
        <v>40</v>
      </c>
      <c r="K11" s="15" t="s">
        <v>726</v>
      </c>
    </row>
    <row r="12" spans="1:13" ht="14" x14ac:dyDescent="0.25">
      <c r="A12" s="17" t="s">
        <v>661</v>
      </c>
      <c r="B12" s="44" t="s">
        <v>732</v>
      </c>
      <c r="C12" s="176" t="s">
        <v>594</v>
      </c>
      <c r="D12" s="192">
        <v>19.172000000000001</v>
      </c>
      <c r="E12" s="193">
        <v>1.7689999999999999</v>
      </c>
      <c r="F12" s="194">
        <v>0.34399999999999997</v>
      </c>
      <c r="G12" s="199">
        <v>16.23</v>
      </c>
      <c r="H12" s="200">
        <v>0</v>
      </c>
      <c r="I12" s="200">
        <v>0</v>
      </c>
      <c r="J12" s="195">
        <v>0</v>
      </c>
      <c r="K12" s="43"/>
    </row>
    <row r="13" spans="1:13" ht="32.25" customHeight="1" x14ac:dyDescent="0.25">
      <c r="A13" s="17" t="s">
        <v>475</v>
      </c>
      <c r="B13" s="44" t="s">
        <v>733</v>
      </c>
      <c r="C13" s="170" t="s">
        <v>421</v>
      </c>
      <c r="D13" s="192">
        <v>19.172000000000001</v>
      </c>
      <c r="E13" s="193">
        <v>1.7689999999999999</v>
      </c>
      <c r="F13" s="194">
        <v>0.34399999999999997</v>
      </c>
      <c r="G13" s="200">
        <v>0</v>
      </c>
      <c r="H13" s="200">
        <v>0</v>
      </c>
      <c r="I13" s="200">
        <v>0</v>
      </c>
      <c r="J13" s="195">
        <v>0</v>
      </c>
      <c r="K13" s="43"/>
    </row>
    <row r="14" spans="1:13" ht="28" x14ac:dyDescent="0.25">
      <c r="A14" s="17" t="s">
        <v>608</v>
      </c>
      <c r="B14" s="44" t="s">
        <v>734</v>
      </c>
      <c r="C14" s="162" t="s">
        <v>593</v>
      </c>
      <c r="D14" s="192">
        <v>19.843</v>
      </c>
      <c r="E14" s="193">
        <v>1.831</v>
      </c>
      <c r="F14" s="194">
        <v>0.35599999999999998</v>
      </c>
      <c r="G14" s="199">
        <v>16.350000000000001</v>
      </c>
      <c r="H14" s="200">
        <v>0</v>
      </c>
      <c r="I14" s="200">
        <v>0</v>
      </c>
      <c r="J14" s="195">
        <v>0</v>
      </c>
      <c r="K14" s="43"/>
    </row>
    <row r="15" spans="1:13" ht="28" x14ac:dyDescent="0.25">
      <c r="A15" s="17" t="s">
        <v>609</v>
      </c>
      <c r="B15" s="44" t="s">
        <v>735</v>
      </c>
      <c r="C15" s="162" t="s">
        <v>593</v>
      </c>
      <c r="D15" s="192">
        <v>19.843</v>
      </c>
      <c r="E15" s="193">
        <v>1.831</v>
      </c>
      <c r="F15" s="194">
        <v>0.35599999999999998</v>
      </c>
      <c r="G15" s="199">
        <v>22.49</v>
      </c>
      <c r="H15" s="200">
        <v>0</v>
      </c>
      <c r="I15" s="200">
        <v>0</v>
      </c>
      <c r="J15" s="195">
        <v>0</v>
      </c>
      <c r="K15" s="43"/>
    </row>
    <row r="16" spans="1:13" ht="28" x14ac:dyDescent="0.25">
      <c r="A16" s="17" t="s">
        <v>610</v>
      </c>
      <c r="B16" s="44" t="s">
        <v>736</v>
      </c>
      <c r="C16" s="162" t="s">
        <v>593</v>
      </c>
      <c r="D16" s="192">
        <v>19.843</v>
      </c>
      <c r="E16" s="193">
        <v>1.831</v>
      </c>
      <c r="F16" s="194">
        <v>0.35599999999999998</v>
      </c>
      <c r="G16" s="199">
        <v>33.369999999999997</v>
      </c>
      <c r="H16" s="200">
        <v>0</v>
      </c>
      <c r="I16" s="200">
        <v>0</v>
      </c>
      <c r="J16" s="195">
        <v>0</v>
      </c>
      <c r="K16" s="43"/>
    </row>
    <row r="17" spans="1:11" ht="28" x14ac:dyDescent="0.25">
      <c r="A17" s="17" t="s">
        <v>611</v>
      </c>
      <c r="B17" s="44" t="s">
        <v>737</v>
      </c>
      <c r="C17" s="162" t="s">
        <v>593</v>
      </c>
      <c r="D17" s="192">
        <v>19.843</v>
      </c>
      <c r="E17" s="193">
        <v>1.831</v>
      </c>
      <c r="F17" s="194">
        <v>0.35599999999999998</v>
      </c>
      <c r="G17" s="199">
        <v>52.17</v>
      </c>
      <c r="H17" s="200">
        <v>0</v>
      </c>
      <c r="I17" s="200">
        <v>0</v>
      </c>
      <c r="J17" s="195">
        <v>0</v>
      </c>
      <c r="K17" s="43"/>
    </row>
    <row r="18" spans="1:11" ht="28" x14ac:dyDescent="0.25">
      <c r="A18" s="17" t="s">
        <v>612</v>
      </c>
      <c r="B18" s="44" t="s">
        <v>738</v>
      </c>
      <c r="C18" s="162" t="s">
        <v>593</v>
      </c>
      <c r="D18" s="192">
        <v>19.843</v>
      </c>
      <c r="E18" s="193">
        <v>1.831</v>
      </c>
      <c r="F18" s="194">
        <v>0.35599999999999998</v>
      </c>
      <c r="G18" s="199">
        <v>108.73</v>
      </c>
      <c r="H18" s="200">
        <v>0</v>
      </c>
      <c r="I18" s="200">
        <v>0</v>
      </c>
      <c r="J18" s="195">
        <v>0</v>
      </c>
      <c r="K18" s="43"/>
    </row>
    <row r="19" spans="1:11" ht="32.25" customHeight="1" x14ac:dyDescent="0.25">
      <c r="A19" s="17" t="s">
        <v>147</v>
      </c>
      <c r="B19" s="44" t="s">
        <v>739</v>
      </c>
      <c r="C19" s="170" t="s">
        <v>422</v>
      </c>
      <c r="D19" s="192">
        <v>19.843</v>
      </c>
      <c r="E19" s="193">
        <v>1.831</v>
      </c>
      <c r="F19" s="194">
        <v>0.35599999999999998</v>
      </c>
      <c r="G19" s="200">
        <v>0</v>
      </c>
      <c r="H19" s="200">
        <v>0</v>
      </c>
      <c r="I19" s="200">
        <v>0</v>
      </c>
      <c r="J19" s="195">
        <v>0</v>
      </c>
      <c r="K19" s="43"/>
    </row>
    <row r="20" spans="1:11" ht="32.25" customHeight="1" x14ac:dyDescent="0.25">
      <c r="A20" s="17" t="s">
        <v>476</v>
      </c>
      <c r="B20" s="44" t="s">
        <v>740</v>
      </c>
      <c r="C20" s="172">
        <v>0</v>
      </c>
      <c r="D20" s="192">
        <v>12.754</v>
      </c>
      <c r="E20" s="193">
        <v>1.111</v>
      </c>
      <c r="F20" s="194">
        <v>0.23200000000000001</v>
      </c>
      <c r="G20" s="199">
        <v>18.62</v>
      </c>
      <c r="H20" s="199">
        <v>11.06</v>
      </c>
      <c r="I20" s="201">
        <v>11.06</v>
      </c>
      <c r="J20" s="196">
        <v>0.309</v>
      </c>
      <c r="K20" s="43"/>
    </row>
    <row r="21" spans="1:11" ht="32.25" customHeight="1" x14ac:dyDescent="0.25">
      <c r="A21" s="17" t="s">
        <v>477</v>
      </c>
      <c r="B21" s="44" t="s">
        <v>741</v>
      </c>
      <c r="C21" s="172">
        <v>0</v>
      </c>
      <c r="D21" s="192">
        <v>12.754</v>
      </c>
      <c r="E21" s="193">
        <v>1.111</v>
      </c>
      <c r="F21" s="194">
        <v>0.23200000000000001</v>
      </c>
      <c r="G21" s="199">
        <v>178.79</v>
      </c>
      <c r="H21" s="199">
        <v>11.06</v>
      </c>
      <c r="I21" s="201">
        <v>11.06</v>
      </c>
      <c r="J21" s="196">
        <v>0.309</v>
      </c>
      <c r="K21" s="43"/>
    </row>
    <row r="22" spans="1:11" ht="32.25" customHeight="1" x14ac:dyDescent="0.25">
      <c r="A22" s="17" t="s">
        <v>478</v>
      </c>
      <c r="B22" s="44" t="s">
        <v>742</v>
      </c>
      <c r="C22" s="172">
        <v>0</v>
      </c>
      <c r="D22" s="192">
        <v>12.754</v>
      </c>
      <c r="E22" s="193">
        <v>1.111</v>
      </c>
      <c r="F22" s="194">
        <v>0.23200000000000001</v>
      </c>
      <c r="G22" s="199">
        <v>326.94</v>
      </c>
      <c r="H22" s="199">
        <v>11.06</v>
      </c>
      <c r="I22" s="201">
        <v>11.06</v>
      </c>
      <c r="J22" s="196">
        <v>0.309</v>
      </c>
      <c r="K22" s="43"/>
    </row>
    <row r="23" spans="1:11" ht="32.25" customHeight="1" x14ac:dyDescent="0.25">
      <c r="A23" s="17" t="s">
        <v>479</v>
      </c>
      <c r="B23" s="44" t="s">
        <v>743</v>
      </c>
      <c r="C23" s="172">
        <v>0</v>
      </c>
      <c r="D23" s="192">
        <v>12.754</v>
      </c>
      <c r="E23" s="193">
        <v>1.111</v>
      </c>
      <c r="F23" s="194">
        <v>0.23200000000000001</v>
      </c>
      <c r="G23" s="199">
        <v>539.01</v>
      </c>
      <c r="H23" s="199">
        <v>11.06</v>
      </c>
      <c r="I23" s="201">
        <v>11.06</v>
      </c>
      <c r="J23" s="196">
        <v>0.309</v>
      </c>
      <c r="K23" s="43"/>
    </row>
    <row r="24" spans="1:11" ht="32.25" customHeight="1" x14ac:dyDescent="0.25">
      <c r="A24" s="17" t="s">
        <v>480</v>
      </c>
      <c r="B24" s="44" t="s">
        <v>744</v>
      </c>
      <c r="C24" s="172">
        <v>0</v>
      </c>
      <c r="D24" s="192">
        <v>12.754</v>
      </c>
      <c r="E24" s="193">
        <v>1.111</v>
      </c>
      <c r="F24" s="194">
        <v>0.23200000000000001</v>
      </c>
      <c r="G24" s="199">
        <v>1243.0999999999999</v>
      </c>
      <c r="H24" s="199">
        <v>11.06</v>
      </c>
      <c r="I24" s="201">
        <v>11.06</v>
      </c>
      <c r="J24" s="196">
        <v>0.309</v>
      </c>
      <c r="K24" s="43"/>
    </row>
    <row r="25" spans="1:11" ht="32.25" customHeight="1" x14ac:dyDescent="0.25">
      <c r="A25" s="17" t="s">
        <v>481</v>
      </c>
      <c r="B25" s="44" t="s">
        <v>745</v>
      </c>
      <c r="C25" s="172">
        <v>0</v>
      </c>
      <c r="D25" s="192">
        <v>8.2759999999999998</v>
      </c>
      <c r="E25" s="193">
        <v>0.60699999999999998</v>
      </c>
      <c r="F25" s="194">
        <v>0.157</v>
      </c>
      <c r="G25" s="199">
        <v>14.54</v>
      </c>
      <c r="H25" s="199">
        <v>10.38</v>
      </c>
      <c r="I25" s="201">
        <v>10.38</v>
      </c>
      <c r="J25" s="196">
        <v>0.188</v>
      </c>
      <c r="K25" s="43"/>
    </row>
    <row r="26" spans="1:11" ht="32.25" customHeight="1" x14ac:dyDescent="0.25">
      <c r="A26" s="17" t="s">
        <v>482</v>
      </c>
      <c r="B26" s="44" t="s">
        <v>746</v>
      </c>
      <c r="C26" s="172">
        <v>0</v>
      </c>
      <c r="D26" s="192">
        <v>8.2759999999999998</v>
      </c>
      <c r="E26" s="193">
        <v>0.60699999999999998</v>
      </c>
      <c r="F26" s="194">
        <v>0.157</v>
      </c>
      <c r="G26" s="199">
        <v>174.7</v>
      </c>
      <c r="H26" s="199">
        <v>10.38</v>
      </c>
      <c r="I26" s="201">
        <v>10.38</v>
      </c>
      <c r="J26" s="196">
        <v>0.188</v>
      </c>
      <c r="K26" s="43"/>
    </row>
    <row r="27" spans="1:11" ht="32.25" customHeight="1" x14ac:dyDescent="0.25">
      <c r="A27" s="17" t="s">
        <v>483</v>
      </c>
      <c r="B27" s="44" t="s">
        <v>747</v>
      </c>
      <c r="C27" s="172">
        <v>0</v>
      </c>
      <c r="D27" s="192">
        <v>8.2759999999999998</v>
      </c>
      <c r="E27" s="193">
        <v>0.60699999999999998</v>
      </c>
      <c r="F27" s="194">
        <v>0.157</v>
      </c>
      <c r="G27" s="199">
        <v>322.85000000000002</v>
      </c>
      <c r="H27" s="199">
        <v>10.38</v>
      </c>
      <c r="I27" s="201">
        <v>10.38</v>
      </c>
      <c r="J27" s="196">
        <v>0.188</v>
      </c>
      <c r="K27" s="43"/>
    </row>
    <row r="28" spans="1:11" ht="32.25" customHeight="1" x14ac:dyDescent="0.25">
      <c r="A28" s="17" t="s">
        <v>484</v>
      </c>
      <c r="B28" s="44" t="s">
        <v>748</v>
      </c>
      <c r="C28" s="172">
        <v>0</v>
      </c>
      <c r="D28" s="192">
        <v>8.2759999999999998</v>
      </c>
      <c r="E28" s="193">
        <v>0.60699999999999998</v>
      </c>
      <c r="F28" s="194">
        <v>0.157</v>
      </c>
      <c r="G28" s="199">
        <v>534.91999999999996</v>
      </c>
      <c r="H28" s="199">
        <v>10.38</v>
      </c>
      <c r="I28" s="201">
        <v>10.38</v>
      </c>
      <c r="J28" s="196">
        <v>0.188</v>
      </c>
      <c r="K28" s="43"/>
    </row>
    <row r="29" spans="1:11" ht="32.25" customHeight="1" x14ac:dyDescent="0.25">
      <c r="A29" s="17" t="s">
        <v>485</v>
      </c>
      <c r="B29" s="44" t="s">
        <v>749</v>
      </c>
      <c r="C29" s="172">
        <v>0</v>
      </c>
      <c r="D29" s="192">
        <v>8.2759999999999998</v>
      </c>
      <c r="E29" s="193">
        <v>0.60699999999999998</v>
      </c>
      <c r="F29" s="194">
        <v>0.157</v>
      </c>
      <c r="G29" s="199">
        <v>1239.01</v>
      </c>
      <c r="H29" s="199">
        <v>10.38</v>
      </c>
      <c r="I29" s="201">
        <v>10.38</v>
      </c>
      <c r="J29" s="196">
        <v>0.188</v>
      </c>
      <c r="K29" s="43"/>
    </row>
    <row r="30" spans="1:11" ht="32.25" customHeight="1" x14ac:dyDescent="0.25">
      <c r="A30" s="17" t="s">
        <v>486</v>
      </c>
      <c r="B30" s="44" t="s">
        <v>750</v>
      </c>
      <c r="C30" s="172">
        <v>0</v>
      </c>
      <c r="D30" s="192">
        <v>5.5010000000000003</v>
      </c>
      <c r="E30" s="193">
        <v>0.36799999999999999</v>
      </c>
      <c r="F30" s="194">
        <v>0.104</v>
      </c>
      <c r="G30" s="199">
        <v>134.19999999999999</v>
      </c>
      <c r="H30" s="199">
        <v>10.74</v>
      </c>
      <c r="I30" s="201">
        <v>10.74</v>
      </c>
      <c r="J30" s="196">
        <v>0.11899999999999999</v>
      </c>
      <c r="K30" s="43"/>
    </row>
    <row r="31" spans="1:11" ht="32.25" customHeight="1" x14ac:dyDescent="0.25">
      <c r="A31" s="17" t="s">
        <v>487</v>
      </c>
      <c r="B31" s="44" t="s">
        <v>751</v>
      </c>
      <c r="C31" s="172">
        <v>0</v>
      </c>
      <c r="D31" s="192">
        <v>5.5010000000000003</v>
      </c>
      <c r="E31" s="193">
        <v>0.36799999999999999</v>
      </c>
      <c r="F31" s="194">
        <v>0.104</v>
      </c>
      <c r="G31" s="199">
        <v>1270.02</v>
      </c>
      <c r="H31" s="199">
        <v>10.74</v>
      </c>
      <c r="I31" s="201">
        <v>10.74</v>
      </c>
      <c r="J31" s="196">
        <v>0.11899999999999999</v>
      </c>
      <c r="K31" s="43"/>
    </row>
    <row r="32" spans="1:11" ht="32.25" customHeight="1" x14ac:dyDescent="0.25">
      <c r="A32" s="17" t="s">
        <v>488</v>
      </c>
      <c r="B32" s="44" t="s">
        <v>752</v>
      </c>
      <c r="C32" s="172">
        <v>0</v>
      </c>
      <c r="D32" s="192">
        <v>5.5010000000000003</v>
      </c>
      <c r="E32" s="193">
        <v>0.36799999999999999</v>
      </c>
      <c r="F32" s="194">
        <v>0.104</v>
      </c>
      <c r="G32" s="199">
        <v>3093.63</v>
      </c>
      <c r="H32" s="199">
        <v>10.74</v>
      </c>
      <c r="I32" s="201">
        <v>10.74</v>
      </c>
      <c r="J32" s="196">
        <v>0.11899999999999999</v>
      </c>
      <c r="K32" s="43"/>
    </row>
    <row r="33" spans="1:11" ht="32.25" customHeight="1" x14ac:dyDescent="0.25">
      <c r="A33" s="17" t="s">
        <v>489</v>
      </c>
      <c r="B33" s="44" t="s">
        <v>753</v>
      </c>
      <c r="C33" s="172">
        <v>0</v>
      </c>
      <c r="D33" s="192">
        <v>5.5010000000000003</v>
      </c>
      <c r="E33" s="193">
        <v>0.36799999999999999</v>
      </c>
      <c r="F33" s="194">
        <v>0.104</v>
      </c>
      <c r="G33" s="199">
        <v>5669.1</v>
      </c>
      <c r="H33" s="199">
        <v>10.74</v>
      </c>
      <c r="I33" s="201">
        <v>10.74</v>
      </c>
      <c r="J33" s="196">
        <v>0.11899999999999999</v>
      </c>
      <c r="K33" s="43"/>
    </row>
    <row r="34" spans="1:11" ht="32.25" customHeight="1" x14ac:dyDescent="0.25">
      <c r="A34" s="17" t="s">
        <v>490</v>
      </c>
      <c r="B34" s="44" t="s">
        <v>754</v>
      </c>
      <c r="C34" s="172">
        <v>0</v>
      </c>
      <c r="D34" s="192">
        <v>5.5010000000000003</v>
      </c>
      <c r="E34" s="193">
        <v>0.36799999999999999</v>
      </c>
      <c r="F34" s="194">
        <v>0.104</v>
      </c>
      <c r="G34" s="199">
        <v>13094.04</v>
      </c>
      <c r="H34" s="199">
        <v>10.74</v>
      </c>
      <c r="I34" s="201">
        <v>10.74</v>
      </c>
      <c r="J34" s="196">
        <v>0.11899999999999999</v>
      </c>
      <c r="K34" s="43"/>
    </row>
    <row r="35" spans="1:11" ht="32.25" customHeight="1" x14ac:dyDescent="0.25">
      <c r="A35" s="17" t="s">
        <v>151</v>
      </c>
      <c r="B35" s="44" t="s">
        <v>755</v>
      </c>
      <c r="C35" s="172" t="s">
        <v>423</v>
      </c>
      <c r="D35" s="197">
        <v>62.704000000000001</v>
      </c>
      <c r="E35" s="198">
        <v>3.8250000000000002</v>
      </c>
      <c r="F35" s="194">
        <v>2.3479999999999999</v>
      </c>
      <c r="G35" s="200">
        <v>0</v>
      </c>
      <c r="H35" s="200">
        <v>0</v>
      </c>
      <c r="I35" s="200">
        <v>0</v>
      </c>
      <c r="J35" s="195">
        <v>0</v>
      </c>
      <c r="K35" s="43"/>
    </row>
    <row r="36" spans="1:11" ht="27.75" customHeight="1" x14ac:dyDescent="0.25">
      <c r="A36" s="17" t="s">
        <v>152</v>
      </c>
      <c r="B36" s="44" t="s">
        <v>756</v>
      </c>
      <c r="C36" s="171">
        <v>0</v>
      </c>
      <c r="D36" s="192">
        <v>-12.614000000000001</v>
      </c>
      <c r="E36" s="193">
        <v>-1.1639999999999999</v>
      </c>
      <c r="F36" s="194">
        <v>-0.22600000000000001</v>
      </c>
      <c r="G36" s="165">
        <v>0</v>
      </c>
      <c r="H36" s="200">
        <v>0</v>
      </c>
      <c r="I36" s="200">
        <v>0</v>
      </c>
      <c r="J36" s="195">
        <v>0</v>
      </c>
      <c r="K36" s="43"/>
    </row>
    <row r="37" spans="1:11" ht="27.75" customHeight="1" x14ac:dyDescent="0.25">
      <c r="A37" s="17" t="s">
        <v>153</v>
      </c>
      <c r="B37" s="44" t="s">
        <v>757</v>
      </c>
      <c r="C37" s="172">
        <v>0</v>
      </c>
      <c r="D37" s="192">
        <v>-10.955</v>
      </c>
      <c r="E37" s="193">
        <v>-0.97799999999999998</v>
      </c>
      <c r="F37" s="194">
        <v>-0.19800000000000001</v>
      </c>
      <c r="G37" s="165">
        <v>0</v>
      </c>
      <c r="H37" s="200">
        <v>0</v>
      </c>
      <c r="I37" s="200">
        <v>0</v>
      </c>
      <c r="J37" s="195">
        <v>0</v>
      </c>
      <c r="K37" s="43"/>
    </row>
    <row r="38" spans="1:11" ht="27.75" customHeight="1" x14ac:dyDescent="0.25">
      <c r="A38" s="17" t="s">
        <v>154</v>
      </c>
      <c r="B38" s="44" t="s">
        <v>758</v>
      </c>
      <c r="C38" s="172">
        <v>0</v>
      </c>
      <c r="D38" s="192">
        <v>-12.614000000000001</v>
      </c>
      <c r="E38" s="193">
        <v>-1.1639999999999999</v>
      </c>
      <c r="F38" s="194">
        <v>-0.22600000000000001</v>
      </c>
      <c r="G38" s="165">
        <v>0</v>
      </c>
      <c r="H38" s="200">
        <v>0</v>
      </c>
      <c r="I38" s="200">
        <v>0</v>
      </c>
      <c r="J38" s="196">
        <v>0.376</v>
      </c>
      <c r="K38" s="43"/>
    </row>
    <row r="39" spans="1:11" ht="27.75" customHeight="1" x14ac:dyDescent="0.25">
      <c r="A39" s="17" t="s">
        <v>155</v>
      </c>
      <c r="B39" s="44" t="s">
        <v>759</v>
      </c>
      <c r="C39" s="172">
        <v>0</v>
      </c>
      <c r="D39" s="192">
        <v>-12.614000000000001</v>
      </c>
      <c r="E39" s="193">
        <v>-1.1639999999999999</v>
      </c>
      <c r="F39" s="194">
        <v>-0.22600000000000001</v>
      </c>
      <c r="G39" s="165">
        <v>0</v>
      </c>
      <c r="H39" s="200">
        <v>0</v>
      </c>
      <c r="I39" s="200">
        <v>0</v>
      </c>
      <c r="J39" s="195">
        <v>0</v>
      </c>
      <c r="K39" s="43"/>
    </row>
    <row r="40" spans="1:11" ht="27.75" customHeight="1" x14ac:dyDescent="0.25">
      <c r="A40" s="17" t="s">
        <v>156</v>
      </c>
      <c r="B40" s="44" t="s">
        <v>760</v>
      </c>
      <c r="C40" s="172">
        <v>0</v>
      </c>
      <c r="D40" s="192">
        <v>-10.955</v>
      </c>
      <c r="E40" s="193">
        <v>-0.97799999999999998</v>
      </c>
      <c r="F40" s="194">
        <v>-0.19800000000000001</v>
      </c>
      <c r="G40" s="165">
        <v>0</v>
      </c>
      <c r="H40" s="200">
        <v>0</v>
      </c>
      <c r="I40" s="200">
        <v>0</v>
      </c>
      <c r="J40" s="196">
        <v>0.28100000000000003</v>
      </c>
      <c r="K40" s="43"/>
    </row>
    <row r="41" spans="1:11" ht="27.75" customHeight="1" x14ac:dyDescent="0.25">
      <c r="A41" s="17" t="s">
        <v>157</v>
      </c>
      <c r="B41" s="44" t="s">
        <v>761</v>
      </c>
      <c r="C41" s="172">
        <v>0</v>
      </c>
      <c r="D41" s="192">
        <v>-10.955</v>
      </c>
      <c r="E41" s="193">
        <v>-0.97799999999999998</v>
      </c>
      <c r="F41" s="194">
        <v>-0.19800000000000001</v>
      </c>
      <c r="G41" s="165">
        <v>0</v>
      </c>
      <c r="H41" s="200">
        <v>0</v>
      </c>
      <c r="I41" s="200">
        <v>0</v>
      </c>
      <c r="J41" s="195">
        <v>0</v>
      </c>
      <c r="K41" s="43"/>
    </row>
    <row r="42" spans="1:11" ht="27.75" customHeight="1" x14ac:dyDescent="0.25">
      <c r="A42" s="17" t="s">
        <v>158</v>
      </c>
      <c r="B42" s="44" t="s">
        <v>762</v>
      </c>
      <c r="C42" s="172">
        <v>0</v>
      </c>
      <c r="D42" s="192">
        <v>-6.5359999999999996</v>
      </c>
      <c r="E42" s="193">
        <v>-0.47899999999999998</v>
      </c>
      <c r="F42" s="194">
        <v>-0.124</v>
      </c>
      <c r="G42" s="199">
        <v>83.99</v>
      </c>
      <c r="H42" s="200">
        <v>0</v>
      </c>
      <c r="I42" s="200">
        <v>0</v>
      </c>
      <c r="J42" s="196">
        <v>0.23899999999999999</v>
      </c>
      <c r="K42" s="43"/>
    </row>
    <row r="43" spans="1:11" ht="27.75" customHeight="1" x14ac:dyDescent="0.25">
      <c r="A43" s="17" t="s">
        <v>159</v>
      </c>
      <c r="B43" s="44" t="s">
        <v>763</v>
      </c>
      <c r="C43" s="172">
        <v>0</v>
      </c>
      <c r="D43" s="192">
        <v>-6.5359999999999996</v>
      </c>
      <c r="E43" s="193">
        <v>-0.47899999999999998</v>
      </c>
      <c r="F43" s="194">
        <v>-0.124</v>
      </c>
      <c r="G43" s="199">
        <v>83.99</v>
      </c>
      <c r="H43" s="200">
        <v>0</v>
      </c>
      <c r="I43" s="200">
        <v>0</v>
      </c>
      <c r="J43" s="195">
        <v>0</v>
      </c>
      <c r="K43" s="43"/>
    </row>
    <row r="44" spans="1:11" ht="27.75" customHeight="1" x14ac:dyDescent="0.25">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9" scale="4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12"/>
  <sheetViews>
    <sheetView zoomScale="90" zoomScaleNormal="90" zoomScaleSheetLayoutView="100" workbookViewId="0"/>
  </sheetViews>
  <sheetFormatPr defaultColWidth="9.1796875" defaultRowHeight="27.75" customHeight="1" x14ac:dyDescent="0.25"/>
  <cols>
    <col min="1" max="1" width="14.54296875" style="51" customWidth="1"/>
    <col min="2" max="2" width="13.81640625" style="51" bestFit="1" customWidth="1"/>
    <col min="3" max="3" width="17.453125" style="51" customWidth="1"/>
    <col min="4" max="4" width="14.7265625" style="59" customWidth="1"/>
    <col min="5" max="5" width="13.453125" style="59" bestFit="1" customWidth="1"/>
    <col min="6" max="6" width="17.26953125" style="59" customWidth="1"/>
    <col min="7" max="7" width="31.269531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6" ht="66.75" customHeight="1" x14ac:dyDescent="0.25">
      <c r="A1" s="49" t="s">
        <v>27</v>
      </c>
      <c r="B1" s="49"/>
      <c r="C1" s="245" t="s">
        <v>125</v>
      </c>
      <c r="D1" s="245"/>
      <c r="E1" s="50"/>
      <c r="F1" s="248" t="s">
        <v>38</v>
      </c>
      <c r="G1" s="248"/>
      <c r="H1" s="248"/>
      <c r="I1" s="248"/>
      <c r="J1" s="248"/>
      <c r="K1" s="248"/>
      <c r="L1" s="248"/>
      <c r="M1" s="248"/>
      <c r="N1" s="248"/>
      <c r="O1" s="248"/>
      <c r="P1" s="248"/>
    </row>
    <row r="2" spans="1:16" s="52" customFormat="1" ht="25.5" customHeight="1" x14ac:dyDescent="0.25">
      <c r="A2" s="246" t="str">
        <f>Overview!B4&amp; " - Effective from "&amp;Overview!D4&amp;" - "&amp;Overview!E4&amp;" Designated EHV charges"</f>
        <v>Green Generation Energy Networks Cymru Limited - GSP_K - Effective from 1 April 2027 - Final Designated EHV charges</v>
      </c>
      <c r="B2" s="247"/>
      <c r="C2" s="247"/>
      <c r="D2" s="247"/>
      <c r="E2" s="247"/>
      <c r="F2" s="247"/>
      <c r="G2" s="247"/>
      <c r="H2" s="247"/>
      <c r="I2" s="247"/>
      <c r="J2" s="247"/>
      <c r="K2" s="247"/>
      <c r="L2" s="247"/>
      <c r="M2" s="247"/>
      <c r="N2" s="247"/>
      <c r="O2" s="247"/>
      <c r="P2" s="247"/>
    </row>
    <row r="3" spans="1:16" s="80" customFormat="1" ht="10.5" customHeight="1" x14ac:dyDescent="0.25">
      <c r="A3" s="79"/>
      <c r="B3" s="79"/>
      <c r="C3" s="79"/>
      <c r="D3" s="79"/>
      <c r="E3" s="79"/>
      <c r="F3" s="79"/>
      <c r="G3" s="79"/>
      <c r="H3" s="79"/>
      <c r="I3" s="79"/>
      <c r="J3" s="79"/>
      <c r="K3" s="79"/>
      <c r="L3" s="79"/>
      <c r="M3" s="79"/>
      <c r="N3" s="79"/>
      <c r="O3" s="79"/>
    </row>
    <row r="4" spans="1:16" s="80" customFormat="1" ht="25.5" customHeight="1" x14ac:dyDescent="0.25">
      <c r="A4" s="229" t="s">
        <v>64</v>
      </c>
      <c r="B4" s="229"/>
      <c r="C4" s="229"/>
      <c r="D4" s="229"/>
      <c r="E4" s="229"/>
      <c r="F4" s="229"/>
      <c r="G4" s="79"/>
      <c r="H4" s="79"/>
      <c r="I4" s="79"/>
      <c r="J4" s="79"/>
      <c r="K4" s="79"/>
      <c r="L4" s="79"/>
      <c r="M4" s="79"/>
      <c r="N4" s="79"/>
      <c r="O4" s="79"/>
    </row>
    <row r="5" spans="1:16" s="80" customFormat="1" ht="25.5" customHeight="1" x14ac:dyDescent="0.25">
      <c r="A5" s="239" t="s">
        <v>16</v>
      </c>
      <c r="B5" s="240"/>
      <c r="C5" s="240"/>
      <c r="D5" s="244" t="s">
        <v>61</v>
      </c>
      <c r="E5" s="244"/>
      <c r="F5" s="244"/>
      <c r="G5" s="79"/>
      <c r="H5" s="79"/>
      <c r="I5" s="79"/>
      <c r="J5" s="79"/>
      <c r="K5" s="79"/>
      <c r="L5" s="79"/>
      <c r="M5" s="79"/>
      <c r="N5" s="79"/>
      <c r="O5" s="79"/>
    </row>
    <row r="6" spans="1:16" s="80" customFormat="1" ht="51.75" customHeight="1" x14ac:dyDescent="0.25">
      <c r="A6" s="241" t="s">
        <v>723</v>
      </c>
      <c r="B6" s="242"/>
      <c r="C6" s="243"/>
      <c r="D6" s="235" t="s">
        <v>704</v>
      </c>
      <c r="E6" s="236"/>
      <c r="F6" s="237"/>
      <c r="G6" s="79"/>
      <c r="H6" s="79"/>
      <c r="I6" s="79"/>
      <c r="J6" s="79"/>
      <c r="K6" s="79"/>
      <c r="L6" s="79"/>
      <c r="M6" s="79"/>
      <c r="N6" s="79"/>
      <c r="O6" s="79"/>
    </row>
    <row r="7" spans="1:16" s="80" customFormat="1" ht="53.25" customHeight="1" x14ac:dyDescent="0.25">
      <c r="A7" s="228" t="s">
        <v>21</v>
      </c>
      <c r="B7" s="228"/>
      <c r="C7" s="228"/>
      <c r="D7" s="238" t="s">
        <v>22</v>
      </c>
      <c r="E7" s="238"/>
      <c r="F7" s="238"/>
      <c r="G7" s="79"/>
      <c r="H7" s="79"/>
      <c r="I7" s="79"/>
      <c r="J7" s="79"/>
      <c r="K7" s="79"/>
      <c r="L7" s="79"/>
      <c r="M7" s="79"/>
      <c r="N7" s="79"/>
      <c r="O7" s="79"/>
    </row>
    <row r="8" spans="1:16" s="80" customFormat="1" ht="25.5" customHeight="1" x14ac:dyDescent="0.25">
      <c r="G8" s="79"/>
      <c r="H8" s="79"/>
      <c r="I8" s="79"/>
      <c r="J8" s="79"/>
      <c r="K8" s="79"/>
      <c r="L8" s="79"/>
      <c r="M8" s="79"/>
      <c r="N8" s="79"/>
      <c r="O8" s="79"/>
    </row>
    <row r="9" spans="1:16" s="80" customFormat="1" ht="10.5" customHeight="1" x14ac:dyDescent="0.25">
      <c r="A9" s="79"/>
      <c r="B9" s="79"/>
      <c r="C9" s="79"/>
      <c r="D9" s="79"/>
      <c r="E9" s="79"/>
      <c r="F9" s="79"/>
      <c r="G9" s="79"/>
      <c r="H9" s="79"/>
      <c r="I9" s="79"/>
      <c r="J9" s="79"/>
      <c r="K9" s="79"/>
      <c r="L9" s="79"/>
      <c r="M9" s="79"/>
      <c r="N9" s="79"/>
      <c r="O9" s="79"/>
    </row>
    <row r="10" spans="1:16" ht="63.75" customHeight="1" x14ac:dyDescent="0.25">
      <c r="A10" s="53" t="s">
        <v>52</v>
      </c>
      <c r="B10" s="54" t="s">
        <v>724</v>
      </c>
      <c r="C10" s="53" t="s">
        <v>43</v>
      </c>
      <c r="D10" s="53" t="s">
        <v>54</v>
      </c>
      <c r="E10" s="54" t="s">
        <v>724</v>
      </c>
      <c r="F10" s="53" t="s">
        <v>44</v>
      </c>
      <c r="G10" s="55" t="s">
        <v>37</v>
      </c>
      <c r="H10" s="55" t="s">
        <v>607</v>
      </c>
      <c r="I10" s="56" t="s">
        <v>119</v>
      </c>
      <c r="J10" s="55" t="s">
        <v>55</v>
      </c>
      <c r="K10" s="55" t="s">
        <v>117</v>
      </c>
      <c r="L10" s="132" t="s">
        <v>131</v>
      </c>
      <c r="M10" s="56" t="s">
        <v>120</v>
      </c>
      <c r="N10" s="55" t="s">
        <v>56</v>
      </c>
      <c r="O10" s="55" t="s">
        <v>118</v>
      </c>
      <c r="P10" s="132" t="s">
        <v>132</v>
      </c>
    </row>
    <row r="11" spans="1:16" s="212" customFormat="1" ht="26.5" customHeight="1" x14ac:dyDescent="0.25">
      <c r="A11" s="206"/>
      <c r="B11" s="91"/>
      <c r="C11" s="57"/>
      <c r="D11" s="203"/>
      <c r="E11" s="91"/>
      <c r="F11" s="57"/>
      <c r="G11" s="58"/>
      <c r="H11" s="207"/>
      <c r="I11" s="208"/>
      <c r="J11" s="209"/>
      <c r="K11" s="209"/>
      <c r="L11" s="209"/>
      <c r="M11" s="210"/>
      <c r="N11" s="211"/>
      <c r="O11" s="211"/>
      <c r="P11" s="211"/>
    </row>
    <row r="12" spans="1:16" s="212" customFormat="1" ht="12.5" x14ac:dyDescent="0.25">
      <c r="A12" s="206"/>
      <c r="B12" s="91"/>
      <c r="C12" s="57"/>
      <c r="D12" s="203"/>
      <c r="E12" s="91"/>
      <c r="F12" s="57"/>
      <c r="G12" s="58"/>
      <c r="H12" s="207"/>
      <c r="I12" s="208"/>
      <c r="J12" s="209"/>
      <c r="K12" s="209"/>
      <c r="L12" s="209"/>
      <c r="M12" s="210"/>
      <c r="N12" s="211"/>
      <c r="O12" s="211"/>
      <c r="P12" s="211"/>
    </row>
  </sheetData>
  <autoFilter ref="A10:P12" xr:uid="{00000000-0009-0000-0000-000002000000}"/>
  <sortState xmlns:xlrd2="http://schemas.microsoft.com/office/spreadsheetml/2017/richdata2" ref="A11:P12">
    <sortCondition ref="A11:A12"/>
  </sortState>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xr:uid="{00000000-0004-0000-0200-000000000000}"/>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N6"/>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22.1796875" style="51" customWidth="1"/>
    <col min="3" max="3" width="18.1796875" style="59"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52" t="s">
        <v>67</v>
      </c>
      <c r="B1" s="252"/>
      <c r="C1" s="252"/>
      <c r="D1" s="252"/>
      <c r="E1" s="252"/>
      <c r="F1" s="252"/>
      <c r="G1" s="252"/>
      <c r="H1" s="252"/>
    </row>
    <row r="2" spans="1:14" s="52" customFormat="1" ht="25.5" customHeight="1" x14ac:dyDescent="0.25">
      <c r="A2" s="249" t="str">
        <f>Overview!B4&amp; " - Effective from "&amp;Overview!D4&amp;" - "&amp;Overview!E4&amp;" Designated EHV import charges"</f>
        <v>Green Generation Energy Networks Cymru Limited - GSP_K - Effective from 1 April 2027 - Final Designated EHV import charges</v>
      </c>
      <c r="B2" s="250"/>
      <c r="C2" s="250"/>
      <c r="D2" s="250"/>
      <c r="E2" s="250"/>
      <c r="F2" s="250"/>
      <c r="G2" s="250"/>
      <c r="H2" s="251"/>
    </row>
    <row r="3" spans="1:14" s="80" customFormat="1" ht="18" x14ac:dyDescent="0.25">
      <c r="A3" s="84"/>
      <c r="B3" s="84"/>
      <c r="C3" s="84"/>
      <c r="D3" s="85"/>
      <c r="E3" s="86"/>
      <c r="F3" s="86"/>
      <c r="G3" s="87"/>
      <c r="H3" s="87"/>
      <c r="I3" s="79"/>
      <c r="J3" s="79"/>
      <c r="K3" s="79"/>
      <c r="L3" s="79"/>
      <c r="M3" s="79"/>
      <c r="N3" s="79"/>
    </row>
    <row r="4" spans="1:14" ht="60.75" customHeight="1" x14ac:dyDescent="0.25">
      <c r="A4" s="53" t="s">
        <v>52</v>
      </c>
      <c r="B4" s="54" t="s">
        <v>724</v>
      </c>
      <c r="C4" s="53" t="s">
        <v>43</v>
      </c>
      <c r="D4" s="55" t="s">
        <v>37</v>
      </c>
      <c r="E4" s="126" t="str">
        <f>'Annex 2 Designated EHV charges'!I10</f>
        <v>Import
Super Red
unit charge
(p/kWh)</v>
      </c>
      <c r="F4" s="126" t="str">
        <f>'Annex 2 Designated EHV charges'!J10</f>
        <v>Import
fixed charge
(p/day)</v>
      </c>
      <c r="G4" s="126" t="str">
        <f>'Annex 2 Designated EHV charges'!K10</f>
        <v>Import
capacity charge
(p/kVA/day)</v>
      </c>
      <c r="H4" s="126" t="str">
        <f>'Annex 2 Designated EHV charges'!L10</f>
        <v>Import
exceeded capacity charge
(p/kVA/day)</v>
      </c>
    </row>
    <row r="5" spans="1:14" x14ac:dyDescent="0.25">
      <c r="A5" s="92" t="str">
        <f t="array" ref="A5">IFERROR(INDEX('Annex 2 Designated EHV charges'!$A$11:$A$12, MATCH(0, IF(ISBLANK('Annex 2 Designated EHV charges'!$A$11:$A$12),1, COUNTIF(A$4:$A4, 'Annex 2 Designated EHV charges'!$A$11:$A$12)), 0)),"")</f>
        <v/>
      </c>
      <c r="B5" s="92" t="str">
        <f>IF($A5="","",VLOOKUP($A5,'Annex 2 Designated EHV charges'!$A:$O,2,0))</f>
        <v/>
      </c>
      <c r="C5" s="93" t="str">
        <f>IF($A5="","",VLOOKUP($A5,'Annex 2 Designated EHV charges'!$A:$O,3,0))</f>
        <v/>
      </c>
      <c r="D5" s="92" t="str">
        <f>IF($A5="","",VLOOKUP($A5,'Annex 2 Designated EHV charges'!$A:$O,7,0))</f>
        <v/>
      </c>
      <c r="E5" s="97" t="str">
        <f>IFERROR(IF(VLOOKUP($A5,'Annex 2 Designated EHV charges'!$A:$O,9,FALSE)=0,"",VLOOKUP($A5,'Annex 2 Designated EHV charges'!$A:$O,9,FALSE)),"")</f>
        <v/>
      </c>
      <c r="F5" s="98" t="str">
        <f>IFERROR(IF(VLOOKUP($A5,'Annex 2 Designated EHV charges'!$A:$O,10,FALSE)=0,"",VLOOKUP($A5,'Annex 2 Designated EHV charges'!$A:$O,10,FALSE)),"")</f>
        <v/>
      </c>
      <c r="G5" s="99" t="str">
        <f>IFERROR(IF(VLOOKUP($A5,'Annex 2 Designated EHV charges'!$A:$O,11,FALSE)=0,"",VLOOKUP($A5,'Annex 2 Designated EHV charges'!$A:$O,11,FALSE)),"")</f>
        <v/>
      </c>
      <c r="H5" s="99" t="str">
        <f>IFERROR(IF(VLOOKUP($A5,'Annex 2 Designated EHV charges'!$A:$O,12,FALSE)=0,"",VLOOKUP($A5,'Annex 2 Designated EHV charges'!$A:$O,12,FALSE)),"")</f>
        <v/>
      </c>
    </row>
    <row r="6" spans="1:14" x14ac:dyDescent="0.25">
      <c r="A6" s="92" t="str">
        <f t="array" ref="A6">IFERROR(INDEX('Annex 2 Designated EHV charges'!$A$11:$A$12, MATCH(0, IF(ISBLANK('Annex 2 Designated EHV charges'!$A$11:$A$12),1, COUNTIF(A$4:$A5, 'Annex 2 Designated EHV charges'!$A$11:$A$12)), 0)),"")</f>
        <v/>
      </c>
      <c r="B6" s="92" t="str">
        <f>IF($A6="","",VLOOKUP($A6,'Annex 2 Designated EHV charges'!$A:$O,2,0))</f>
        <v/>
      </c>
      <c r="C6" s="93" t="str">
        <f>IF($A6="","",VLOOKUP($A6,'Annex 2 Designated EHV charges'!$A:$O,3,0))</f>
        <v/>
      </c>
      <c r="D6" s="92" t="str">
        <f>IF($A6="","",VLOOKUP($A6,'Annex 2 Designated EHV charges'!$A:$O,7,0))</f>
        <v/>
      </c>
      <c r="E6" s="97" t="str">
        <f>IFERROR(IF(VLOOKUP($A6,'Annex 2 Designated EHV charges'!$A:$O,9,FALSE)=0,"",VLOOKUP($A6,'Annex 2 Designated EHV charges'!$A:$O,9,FALSE)),"")</f>
        <v/>
      </c>
      <c r="F6" s="98" t="str">
        <f>IFERROR(IF(VLOOKUP($A6,'Annex 2 Designated EHV charges'!$A:$O,10,FALSE)=0,"",VLOOKUP($A6,'Annex 2 Designated EHV charges'!$A:$O,10,FALSE)),"")</f>
        <v/>
      </c>
      <c r="G6" s="99" t="str">
        <f>IFERROR(IF(VLOOKUP($A6,'Annex 2 Designated EHV charges'!$A:$O,11,FALSE)=0,"",VLOOKUP($A6,'Annex 2 Designated EHV charges'!$A:$O,11,FALSE)),"")</f>
        <v/>
      </c>
      <c r="H6" s="99" t="str">
        <f>IFERROR(IF(VLOOKUP($A6,'Annex 2 Designated EHV charges'!$A:$O,12,FALSE)=0,"",VLOOKUP($A6,'Annex 2 Designated EHV charges'!$A:$O,12,FALSE)),"")</f>
        <v/>
      </c>
    </row>
  </sheetData>
  <autoFilter ref="A4:H6" xr:uid="{00000000-0009-0000-0000-000003000000}"/>
  <mergeCells count="2">
    <mergeCell ref="A2:H2"/>
    <mergeCell ref="A1:H1"/>
  </mergeCells>
  <pageMargins left="0.39370078740157483" right="0.39370078740157483" top="0.51181102362204722" bottom="0.74803149606299213" header="0.27559055118110237" footer="0.27559055118110237"/>
  <pageSetup paperSize="9" scale="86"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6"/>
  <sheetViews>
    <sheetView zoomScale="90" zoomScaleNormal="90" zoomScaleSheetLayoutView="100" workbookViewId="0">
      <selection sqref="A1:H1"/>
    </sheetView>
  </sheetViews>
  <sheetFormatPr defaultColWidth="16.453125" defaultRowHeight="12.5" x14ac:dyDescent="0.25"/>
  <cols>
    <col min="1" max="1" width="16.26953125" style="51" bestFit="1" customWidth="1"/>
    <col min="2" max="2" width="13.54296875" style="51" bestFit="1" customWidth="1"/>
    <col min="3" max="3" width="17.54296875" style="59" customWidth="1"/>
    <col min="4" max="4" width="30.26953125" style="59" bestFit="1" customWidth="1"/>
    <col min="5" max="5" width="16.453125" style="60"/>
    <col min="6" max="7" width="16.453125" style="61"/>
    <col min="8" max="8" width="18.26953125" style="51" bestFit="1" customWidth="1"/>
    <col min="9" max="16384" width="16.453125" style="51"/>
  </cols>
  <sheetData>
    <row r="1" spans="1:15" ht="66.75" customHeight="1" x14ac:dyDescent="0.25">
      <c r="A1" s="252" t="s">
        <v>67</v>
      </c>
      <c r="B1" s="252"/>
      <c r="C1" s="252"/>
      <c r="D1" s="252"/>
      <c r="E1" s="252"/>
      <c r="F1" s="252"/>
      <c r="G1" s="252"/>
      <c r="H1" s="252"/>
    </row>
    <row r="2" spans="1:15" s="52" customFormat="1" ht="38.25" customHeight="1" x14ac:dyDescent="0.25">
      <c r="A2" s="249" t="str">
        <f>Overview!B4&amp; " - Effective from "&amp;Overview!D4&amp;" - "&amp;Overview!E4&amp;" Designated EHV export charges"</f>
        <v>Green Generation Energy Networks Cymru Limited - GSP_K - Effective from 1 April 2027 - Final Designated EHV export charges</v>
      </c>
      <c r="B2" s="250"/>
      <c r="C2" s="250"/>
      <c r="D2" s="250"/>
      <c r="E2" s="250"/>
      <c r="F2" s="250"/>
      <c r="G2" s="250"/>
      <c r="H2" s="251"/>
    </row>
    <row r="3" spans="1:15" s="80" customFormat="1" ht="18" x14ac:dyDescent="0.25">
      <c r="A3" s="84"/>
      <c r="B3" s="84"/>
      <c r="C3" s="84"/>
      <c r="D3" s="85"/>
      <c r="E3" s="86"/>
      <c r="F3" s="86"/>
      <c r="G3" s="87"/>
      <c r="H3" s="87"/>
      <c r="I3" s="79"/>
      <c r="J3" s="79"/>
      <c r="K3" s="79"/>
      <c r="L3" s="79"/>
      <c r="M3" s="79"/>
      <c r="N3" s="79"/>
      <c r="O3" s="79"/>
    </row>
    <row r="4" spans="1:15" ht="60.75" customHeight="1" x14ac:dyDescent="0.25">
      <c r="A4" s="53" t="s">
        <v>53</v>
      </c>
      <c r="B4" s="54" t="s">
        <v>724</v>
      </c>
      <c r="C4" s="53" t="s">
        <v>44</v>
      </c>
      <c r="D4" s="55" t="s">
        <v>37</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5">
      <c r="A5" s="93" t="str">
        <f t="array" ref="A5">IFERROR(INDEX('Annex 2 Designated EHV charges'!$D$11:$D$12, MATCH(0, IF(ISBLANK('Annex 2 Designated EHV charges'!$D$11:$D$12),1, COUNTIF(A$4:$A4, 'Annex 2 Designated EHV charges'!$D$11:$D$12)), 0)),"")</f>
        <v/>
      </c>
      <c r="B5" s="92" t="str">
        <f>IF($A5="","",VLOOKUP($A5,'Annex 2 Designated EHV charges'!$D:$O,2,0))</f>
        <v/>
      </c>
      <c r="C5" s="93" t="str">
        <f>IF($A5="","",VLOOKUP($A5,'Annex 2 Designated EHV charges'!$D:$O,3,0))</f>
        <v/>
      </c>
      <c r="D5" s="92" t="str">
        <f>IF($A5="","",VLOOKUP($A5,'Annex 2 Designated EHV charges'!$D:$O,4,0))</f>
        <v/>
      </c>
      <c r="E5" s="94" t="str">
        <f>IFERROR(IF(VLOOKUP($A5,'Annex 2 Designated EHV charges'!$D:$P,10,FALSE)=0,"",VLOOKUP($A5,'Annex 2 Designated EHV charges'!$D:$P,10,FALSE)),"")</f>
        <v/>
      </c>
      <c r="F5" s="95" t="str">
        <f>IFERROR(IF(VLOOKUP($A5,'Annex 2 Designated EHV charges'!$D:$P,11,FALSE)=0,"",VLOOKUP($A5,'Annex 2 Designated EHV charges'!$D:$P,11,FALSE)),"")</f>
        <v/>
      </c>
      <c r="G5" s="96" t="str">
        <f>IFERROR(IF(VLOOKUP($A5,'Annex 2 Designated EHV charges'!$D:$P,12,FALSE)=0,"",VLOOKUP($A5,'Annex 2 Designated EHV charges'!$D:$P,12,FALSE)),"")</f>
        <v/>
      </c>
      <c r="H5" s="96" t="str">
        <f>IFERROR(IF(VLOOKUP($A5,'Annex 2 Designated EHV charges'!$D:$P,13,FALSE)=0,"",VLOOKUP($A5,'Annex 2 Designated EHV charges'!$D:$P,13,FALSE)),"")</f>
        <v/>
      </c>
    </row>
    <row r="6" spans="1:15" x14ac:dyDescent="0.25">
      <c r="A6" s="93" t="str">
        <f t="array" ref="A6">IFERROR(INDEX('Annex 2 Designated EHV charges'!$D$11:$D$12, MATCH(0, IF(ISBLANK('Annex 2 Designated EHV charges'!$D$11:$D$12),1, COUNTIF(A$4:$A5, 'Annex 2 Designated EHV charges'!$D$11:$D$12)), 0)),"")</f>
        <v/>
      </c>
      <c r="B6" s="92" t="str">
        <f>IF($A6="","",VLOOKUP($A6,'Annex 2 Designated EHV charges'!$D:$O,2,0))</f>
        <v/>
      </c>
      <c r="C6" s="93" t="str">
        <f>IF($A6="","",VLOOKUP($A6,'Annex 2 Designated EHV charges'!$D:$O,3,0))</f>
        <v/>
      </c>
      <c r="D6" s="92" t="str">
        <f>IF($A6="","",VLOOKUP($A6,'Annex 2 Designated EHV charges'!$D:$O,4,0))</f>
        <v/>
      </c>
      <c r="E6" s="94" t="str">
        <f>IFERROR(IF(VLOOKUP($A6,'Annex 2 Designated EHV charges'!$D:$P,10,FALSE)=0,"",VLOOKUP($A6,'Annex 2 Designated EHV charges'!$D:$P,10,FALSE)),"")</f>
        <v/>
      </c>
      <c r="F6" s="95" t="str">
        <f>IFERROR(IF(VLOOKUP($A6,'Annex 2 Designated EHV charges'!$D:$P,11,FALSE)=0,"",VLOOKUP($A6,'Annex 2 Designated EHV charges'!$D:$P,11,FALSE)),"")</f>
        <v/>
      </c>
      <c r="G6" s="96" t="str">
        <f>IFERROR(IF(VLOOKUP($A6,'Annex 2 Designated EHV charges'!$D:$P,12,FALSE)=0,"",VLOOKUP($A6,'Annex 2 Designated EHV charges'!$D:$P,12,FALSE)),"")</f>
        <v/>
      </c>
      <c r="H6" s="96" t="str">
        <f>IFERROR(IF(VLOOKUP($A6,'Annex 2 Designated EHV charges'!$D:$P,13,FALSE)=0,"",VLOOKUP($A6,'Annex 2 Designated EHV charges'!$D:$P,13,FALSE)),"")</f>
        <v/>
      </c>
    </row>
  </sheetData>
  <autoFilter ref="A4:H6" xr:uid="{00000000-0009-0000-0000-000004000000}"/>
  <mergeCells count="2">
    <mergeCell ref="A2:H2"/>
    <mergeCell ref="A1:H1"/>
  </mergeCells>
  <pageMargins left="0.39370078740157483" right="0.39370078740157483" top="0.51181102362204722" bottom="0.74803149606299213" header="0.27559055118110237" footer="0.27559055118110237"/>
  <pageSetup paperSize="9" scale="97"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22"/>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4" t="s">
        <v>27</v>
      </c>
      <c r="B1" s="3"/>
      <c r="D1" s="3"/>
      <c r="E1" s="3"/>
      <c r="F1" s="3"/>
      <c r="G1" s="9"/>
      <c r="H1" s="4"/>
      <c r="I1" s="4"/>
    </row>
    <row r="2" spans="1:12" s="2" customFormat="1" ht="27.75" customHeight="1" x14ac:dyDescent="0.25">
      <c r="A2" s="213" t="s">
        <v>730</v>
      </c>
      <c r="B2" s="3"/>
      <c r="D2" s="3"/>
      <c r="E2" s="3"/>
      <c r="F2" s="3"/>
      <c r="G2" s="9"/>
      <c r="H2" s="4"/>
      <c r="I2" s="4"/>
    </row>
    <row r="3" spans="1:12" s="2" customFormat="1" ht="27" customHeight="1" x14ac:dyDescent="0.25">
      <c r="A3" s="229" t="str">
        <f>Overview!B4&amp; " - Effective from "&amp;Overview!D4&amp;" - "&amp;Overview!E4&amp;" LV and HV tariffs"</f>
        <v>Green Generation Energy Networks Cymru Limited - GSP_K - Effective from 1 April 2027 - Final LV and HV tariffs</v>
      </c>
      <c r="B3" s="229"/>
      <c r="C3" s="229"/>
      <c r="D3" s="229"/>
      <c r="E3" s="229"/>
      <c r="F3" s="229"/>
      <c r="G3" s="229"/>
      <c r="H3" s="229"/>
      <c r="I3" s="229"/>
      <c r="J3" s="229"/>
      <c r="K3" s="4"/>
      <c r="L3" s="4"/>
    </row>
    <row r="4" spans="1:12" s="2" customFormat="1" ht="27" customHeight="1" x14ac:dyDescent="0.25">
      <c r="A4" s="255" t="s">
        <v>163</v>
      </c>
      <c r="B4" s="255"/>
      <c r="C4" s="255"/>
      <c r="D4" s="255"/>
      <c r="E4" s="255"/>
      <c r="F4" s="255"/>
      <c r="G4" s="255"/>
      <c r="H4" s="255"/>
      <c r="I4" s="255"/>
      <c r="J4" s="255"/>
      <c r="K4" s="4"/>
      <c r="L4" s="4"/>
    </row>
    <row r="5" spans="1:12" s="2" customFormat="1" ht="71.25" customHeight="1" x14ac:dyDescent="0.25">
      <c r="A5" s="16"/>
      <c r="B5" s="29" t="s">
        <v>726</v>
      </c>
      <c r="C5" s="15" t="s">
        <v>31</v>
      </c>
      <c r="D5" s="53" t="s">
        <v>164</v>
      </c>
      <c r="E5" s="53" t="s">
        <v>166</v>
      </c>
      <c r="F5" s="53" t="s">
        <v>165</v>
      </c>
      <c r="G5" s="15" t="s">
        <v>32</v>
      </c>
      <c r="H5" s="15"/>
      <c r="I5" s="15"/>
      <c r="J5" s="15"/>
      <c r="K5" s="4"/>
      <c r="L5" s="4"/>
    </row>
    <row r="6" spans="1:12" s="2" customFormat="1" ht="32.25" customHeight="1" x14ac:dyDescent="0.25">
      <c r="A6" s="17"/>
      <c r="B6" s="28"/>
      <c r="C6" s="18"/>
      <c r="D6" s="19"/>
      <c r="E6" s="19"/>
      <c r="F6" s="19"/>
      <c r="G6" s="20"/>
      <c r="H6" s="27"/>
      <c r="I6" s="27"/>
      <c r="J6" s="27"/>
      <c r="K6" s="4"/>
      <c r="L6" s="4"/>
    </row>
    <row r="7" spans="1:12" x14ac:dyDescent="0.25">
      <c r="A7" s="256" t="s">
        <v>1</v>
      </c>
      <c r="B7" s="253"/>
      <c r="C7" s="253"/>
      <c r="D7" s="253"/>
      <c r="E7" s="253"/>
      <c r="F7" s="253"/>
      <c r="G7" s="253"/>
      <c r="H7" s="254"/>
      <c r="I7" s="254"/>
      <c r="J7" s="254"/>
    </row>
    <row r="8" spans="1:12" x14ac:dyDescent="0.25">
      <c r="A8" s="256"/>
      <c r="B8" s="253"/>
      <c r="C8" s="253"/>
      <c r="D8" s="253"/>
      <c r="E8" s="253"/>
      <c r="F8" s="253"/>
      <c r="G8" s="253"/>
      <c r="H8" s="254"/>
      <c r="I8" s="254"/>
      <c r="J8" s="254"/>
    </row>
    <row r="9" spans="1:12" x14ac:dyDescent="0.25">
      <c r="A9" s="256"/>
      <c r="B9" s="253"/>
      <c r="C9" s="253"/>
      <c r="D9" s="253"/>
      <c r="E9" s="253"/>
      <c r="F9" s="253"/>
      <c r="G9" s="253"/>
      <c r="H9" s="254"/>
      <c r="I9" s="254"/>
      <c r="J9" s="254"/>
    </row>
    <row r="10" spans="1:12" x14ac:dyDescent="0.25">
      <c r="A10" s="48"/>
      <c r="B10" s="48"/>
      <c r="C10" s="48"/>
      <c r="D10" s="48"/>
      <c r="E10" s="48"/>
      <c r="F10" s="48"/>
      <c r="G10" s="48"/>
      <c r="H10" s="48"/>
      <c r="I10" s="48"/>
      <c r="J10" s="48"/>
    </row>
    <row r="11" spans="1:12" x14ac:dyDescent="0.25">
      <c r="A11" s="48"/>
      <c r="B11" s="48"/>
      <c r="C11" s="48"/>
      <c r="D11" s="48"/>
      <c r="E11" s="48"/>
      <c r="F11" s="48"/>
      <c r="G11" s="48"/>
      <c r="H11" s="48"/>
      <c r="I11" s="48"/>
      <c r="J11" s="48"/>
    </row>
    <row r="12" spans="1:12" s="2" customFormat="1" ht="27" customHeight="1" x14ac:dyDescent="0.25">
      <c r="A12" s="255" t="s">
        <v>160</v>
      </c>
      <c r="B12" s="255"/>
      <c r="C12" s="255"/>
      <c r="D12" s="255"/>
      <c r="E12" s="255"/>
      <c r="F12" s="255"/>
      <c r="G12" s="255"/>
      <c r="H12" s="255"/>
      <c r="I12" s="255"/>
      <c r="J12" s="255"/>
      <c r="K12" s="4"/>
      <c r="L12" s="4"/>
    </row>
    <row r="13" spans="1:12" s="2" customFormat="1" ht="58.5" customHeight="1" x14ac:dyDescent="0.25">
      <c r="A13" s="16"/>
      <c r="B13" s="29" t="s">
        <v>726</v>
      </c>
      <c r="C13" s="15" t="s">
        <v>31</v>
      </c>
      <c r="D13" s="53" t="s">
        <v>164</v>
      </c>
      <c r="E13" s="53" t="s">
        <v>166</v>
      </c>
      <c r="F13" s="53" t="s">
        <v>165</v>
      </c>
      <c r="G13" s="15" t="s">
        <v>32</v>
      </c>
      <c r="H13" s="15" t="s">
        <v>33</v>
      </c>
      <c r="I13" s="29" t="s">
        <v>130</v>
      </c>
      <c r="J13" s="15" t="s">
        <v>40</v>
      </c>
      <c r="K13" s="4"/>
      <c r="L13" s="4"/>
    </row>
    <row r="14" spans="1:12" s="2" customFormat="1" ht="32.25" customHeight="1" x14ac:dyDescent="0.25">
      <c r="A14" s="17"/>
      <c r="B14" s="28"/>
      <c r="C14" s="18">
        <v>0</v>
      </c>
      <c r="D14" s="19"/>
      <c r="E14" s="19"/>
      <c r="F14" s="19"/>
      <c r="G14" s="20"/>
      <c r="H14" s="20"/>
      <c r="I14" s="20"/>
      <c r="J14" s="19"/>
      <c r="K14" s="4"/>
      <c r="L14" s="4"/>
    </row>
    <row r="15" spans="1:12" ht="13" x14ac:dyDescent="0.3">
      <c r="A15" s="256" t="s">
        <v>1</v>
      </c>
      <c r="B15" s="257"/>
      <c r="C15" s="257"/>
      <c r="D15" s="257"/>
      <c r="E15" s="257"/>
      <c r="F15" s="257"/>
      <c r="G15" s="257"/>
      <c r="H15" s="258"/>
      <c r="I15" s="258"/>
      <c r="J15" s="258"/>
    </row>
    <row r="16" spans="1:12" x14ac:dyDescent="0.25">
      <c r="A16" s="256"/>
      <c r="B16" s="253"/>
      <c r="C16" s="253"/>
      <c r="D16" s="253"/>
      <c r="E16" s="253"/>
      <c r="F16" s="253"/>
      <c r="G16" s="253"/>
      <c r="H16" s="254"/>
      <c r="I16" s="254"/>
      <c r="J16" s="254"/>
    </row>
    <row r="17" spans="1:10" x14ac:dyDescent="0.25">
      <c r="A17" s="256"/>
      <c r="B17" s="253"/>
      <c r="C17" s="253"/>
      <c r="D17" s="253"/>
      <c r="E17" s="253"/>
      <c r="F17" s="253"/>
      <c r="G17" s="253"/>
      <c r="H17" s="254"/>
      <c r="I17" s="254"/>
      <c r="J17" s="254"/>
    </row>
    <row r="18" spans="1:10" x14ac:dyDescent="0.25">
      <c r="A18" s="259"/>
      <c r="B18" s="253"/>
      <c r="C18" s="253"/>
      <c r="D18" s="253"/>
      <c r="E18" s="253"/>
      <c r="F18" s="253"/>
      <c r="G18" s="253"/>
      <c r="H18" s="254"/>
      <c r="I18" s="254"/>
      <c r="J18" s="254"/>
    </row>
    <row r="19" spans="1:10" x14ac:dyDescent="0.25">
      <c r="A19" s="259"/>
      <c r="B19" s="253"/>
      <c r="C19" s="253"/>
      <c r="D19" s="253"/>
      <c r="E19" s="253"/>
      <c r="F19" s="253"/>
      <c r="G19" s="253"/>
      <c r="H19" s="254"/>
      <c r="I19" s="254"/>
      <c r="J19" s="254"/>
    </row>
    <row r="20" spans="1:10" x14ac:dyDescent="0.25">
      <c r="A20" s="259"/>
      <c r="B20" s="253"/>
      <c r="C20" s="253"/>
      <c r="D20" s="253"/>
      <c r="E20" s="253"/>
      <c r="F20" s="253"/>
      <c r="G20" s="253"/>
      <c r="H20" s="254"/>
      <c r="I20" s="254"/>
      <c r="J20" s="254"/>
    </row>
    <row r="21" spans="1:10" x14ac:dyDescent="0.25">
      <c r="A21" s="259"/>
      <c r="B21" s="253"/>
      <c r="C21" s="253"/>
      <c r="D21" s="253"/>
      <c r="E21" s="253"/>
      <c r="F21" s="253"/>
      <c r="G21" s="253"/>
      <c r="H21" s="254"/>
      <c r="I21" s="254"/>
      <c r="J21" s="254"/>
    </row>
    <row r="22" spans="1:10" x14ac:dyDescent="0.25">
      <c r="A22" s="259"/>
      <c r="B22" s="253"/>
      <c r="C22" s="253"/>
      <c r="D22" s="253"/>
      <c r="E22" s="253"/>
      <c r="F22" s="253"/>
      <c r="G22" s="253"/>
      <c r="H22" s="254"/>
      <c r="I22" s="254"/>
      <c r="J22" s="25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20:J20"/>
    <mergeCell ref="B21:J21"/>
    <mergeCell ref="B22:J22"/>
    <mergeCell ref="B19:J19"/>
    <mergeCell ref="A3:J3"/>
    <mergeCell ref="A4:J4"/>
    <mergeCell ref="B7:J7"/>
    <mergeCell ref="B8:J8"/>
    <mergeCell ref="B18:J18"/>
    <mergeCell ref="B9:J9"/>
    <mergeCell ref="A7:A9"/>
    <mergeCell ref="A12:J12"/>
    <mergeCell ref="B15:J15"/>
    <mergeCell ref="B16:J16"/>
    <mergeCell ref="B17:J17"/>
    <mergeCell ref="A15:A22"/>
  </mergeCells>
  <phoneticPr fontId="10"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zoomScale="80" zoomScaleNormal="80" zoomScaleSheetLayoutView="85" workbookViewId="0"/>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8" customWidth="1"/>
    <col min="10" max="10" width="17.7265625" style="4" customWidth="1"/>
    <col min="11" max="11" width="15.54296875" style="4" customWidth="1"/>
    <col min="12" max="17" width="15.54296875" style="2" customWidth="1"/>
    <col min="18" max="16384" width="9.1796875" style="2"/>
  </cols>
  <sheetData>
    <row r="1" spans="1:13" ht="27.75" customHeight="1" x14ac:dyDescent="0.25">
      <c r="A1" s="14" t="s">
        <v>27</v>
      </c>
      <c r="B1" s="263" t="s">
        <v>126</v>
      </c>
      <c r="C1" s="264"/>
      <c r="D1" s="264"/>
      <c r="F1" s="265" t="s">
        <v>129</v>
      </c>
      <c r="G1" s="266"/>
      <c r="H1" s="267"/>
      <c r="I1" s="4"/>
      <c r="J1" s="2"/>
      <c r="K1" s="2"/>
    </row>
    <row r="2" spans="1:13" ht="31.5" customHeight="1" x14ac:dyDescent="0.25">
      <c r="A2" s="268" t="str">
        <f>Overview!B4&amp; " - Effective from "&amp;Overview!D4&amp;" - "&amp;Overview!E4&amp;" LDNO tariffs"</f>
        <v>Green Generation Energy Networks Cymru Limited - GSP_K - Effective from 1 April 2027 - Final LDNO tariffs</v>
      </c>
      <c r="B2" s="268"/>
      <c r="C2" s="268"/>
      <c r="D2" s="268"/>
      <c r="E2" s="268"/>
      <c r="F2" s="268"/>
      <c r="G2" s="268"/>
      <c r="H2" s="268"/>
      <c r="I2" s="268"/>
      <c r="J2" s="268"/>
    </row>
    <row r="3" spans="1:13" ht="8.25" customHeight="1" x14ac:dyDescent="0.25">
      <c r="A3" s="81"/>
      <c r="B3" s="81"/>
      <c r="C3" s="81"/>
      <c r="D3" s="81"/>
      <c r="E3" s="81"/>
      <c r="F3" s="81"/>
      <c r="G3" s="81"/>
      <c r="H3" s="81"/>
      <c r="I3" s="81"/>
      <c r="J3" s="81"/>
    </row>
    <row r="4" spans="1:13" ht="27" customHeight="1" x14ac:dyDescent="0.25">
      <c r="A4" s="229" t="s">
        <v>161</v>
      </c>
      <c r="B4" s="229"/>
      <c r="C4" s="229"/>
      <c r="D4" s="229"/>
      <c r="E4" s="83"/>
      <c r="F4" s="229" t="s">
        <v>162</v>
      </c>
      <c r="G4" s="229"/>
      <c r="H4" s="229"/>
      <c r="I4" s="229"/>
      <c r="J4" s="229"/>
      <c r="L4" s="4"/>
    </row>
    <row r="5" spans="1:13" ht="32.25" customHeight="1" x14ac:dyDescent="0.25">
      <c r="A5" s="71" t="s">
        <v>16</v>
      </c>
      <c r="B5" s="76" t="s">
        <v>57</v>
      </c>
      <c r="C5" s="88" t="s">
        <v>58</v>
      </c>
      <c r="D5" s="73" t="s">
        <v>59</v>
      </c>
      <c r="E5" s="79"/>
      <c r="F5" s="233"/>
      <c r="G5" s="234"/>
      <c r="H5" s="77" t="s">
        <v>62</v>
      </c>
      <c r="I5" s="78" t="s">
        <v>63</v>
      </c>
      <c r="J5" s="73" t="s">
        <v>59</v>
      </c>
      <c r="K5" s="79"/>
      <c r="L5" s="4"/>
      <c r="M5" s="4"/>
    </row>
    <row r="6" spans="1:13" ht="81" customHeight="1" x14ac:dyDescent="0.25">
      <c r="A6" s="74" t="s">
        <v>60</v>
      </c>
      <c r="B6" s="186" t="s">
        <v>695</v>
      </c>
      <c r="C6" s="189" t="s">
        <v>696</v>
      </c>
      <c r="D6" s="187" t="s">
        <v>697</v>
      </c>
      <c r="E6" s="79"/>
      <c r="F6" s="221" t="s">
        <v>705</v>
      </c>
      <c r="G6" s="221"/>
      <c r="H6" s="186" t="s">
        <v>695</v>
      </c>
      <c r="I6" s="186" t="s">
        <v>696</v>
      </c>
      <c r="J6" s="186" t="s">
        <v>697</v>
      </c>
      <c r="K6" s="79"/>
      <c r="L6" s="4"/>
      <c r="M6" s="4"/>
    </row>
    <row r="7" spans="1:13" ht="56.25" customHeight="1" x14ac:dyDescent="0.25">
      <c r="A7" s="74" t="s">
        <v>23</v>
      </c>
      <c r="B7" s="188" t="s">
        <v>722</v>
      </c>
      <c r="C7" s="190" t="s">
        <v>698</v>
      </c>
      <c r="D7" s="187" t="s">
        <v>699</v>
      </c>
      <c r="E7" s="79"/>
      <c r="F7" s="221" t="s">
        <v>706</v>
      </c>
      <c r="G7" s="221"/>
      <c r="H7" s="188" t="s">
        <v>722</v>
      </c>
      <c r="I7" s="189" t="s">
        <v>700</v>
      </c>
      <c r="J7" s="189" t="s">
        <v>697</v>
      </c>
      <c r="K7" s="79"/>
      <c r="L7" s="4"/>
      <c r="M7" s="4"/>
    </row>
    <row r="8" spans="1:13" ht="55.5" customHeight="1" x14ac:dyDescent="0.25">
      <c r="A8" s="75" t="s">
        <v>21</v>
      </c>
      <c r="B8" s="235" t="s">
        <v>22</v>
      </c>
      <c r="C8" s="236"/>
      <c r="D8" s="237"/>
      <c r="E8" s="79"/>
      <c r="F8" s="221" t="s">
        <v>23</v>
      </c>
      <c r="G8" s="221"/>
      <c r="H8" s="188" t="s">
        <v>722</v>
      </c>
      <c r="I8" s="189" t="s">
        <v>698</v>
      </c>
      <c r="J8" s="189" t="s">
        <v>701</v>
      </c>
      <c r="K8" s="79"/>
      <c r="L8" s="4"/>
      <c r="M8" s="4"/>
    </row>
    <row r="9" spans="1:13" s="72" customFormat="1" ht="55.5" customHeight="1" x14ac:dyDescent="0.25">
      <c r="E9" s="82"/>
      <c r="F9" s="269" t="s">
        <v>21</v>
      </c>
      <c r="G9" s="270"/>
      <c r="H9" s="260" t="s">
        <v>22</v>
      </c>
      <c r="I9" s="261"/>
      <c r="J9" s="262"/>
      <c r="K9" s="79"/>
      <c r="L9" s="48"/>
      <c r="M9" s="48"/>
    </row>
    <row r="13" spans="1:13" ht="39" x14ac:dyDescent="0.25">
      <c r="A13" s="29" t="s">
        <v>128</v>
      </c>
      <c r="B13" s="29" t="s">
        <v>470</v>
      </c>
      <c r="C13" s="15" t="s">
        <v>31</v>
      </c>
      <c r="D13" s="53" t="s">
        <v>164</v>
      </c>
      <c r="E13" s="53" t="s">
        <v>166</v>
      </c>
      <c r="F13" s="53" t="s">
        <v>165</v>
      </c>
      <c r="G13" s="15" t="s">
        <v>32</v>
      </c>
      <c r="H13" s="15" t="s">
        <v>33</v>
      </c>
      <c r="I13" s="15" t="s">
        <v>130</v>
      </c>
      <c r="J13" s="15" t="s">
        <v>40</v>
      </c>
    </row>
    <row r="14" spans="1:13" ht="27.75" customHeight="1" x14ac:dyDescent="0.25">
      <c r="A14" s="163" t="s">
        <v>613</v>
      </c>
      <c r="B14" s="28" t="s">
        <v>764</v>
      </c>
      <c r="C14" s="164" t="s">
        <v>594</v>
      </c>
      <c r="D14" s="135">
        <v>12.164999999999999</v>
      </c>
      <c r="E14" s="136">
        <v>1.1220000000000001</v>
      </c>
      <c r="F14" s="137">
        <v>0.218</v>
      </c>
      <c r="G14" s="199">
        <v>10.3</v>
      </c>
      <c r="H14" s="200">
        <v>0</v>
      </c>
      <c r="I14" s="202">
        <v>0</v>
      </c>
      <c r="J14" s="195">
        <v>0</v>
      </c>
    </row>
    <row r="15" spans="1:13" ht="27.75" customHeight="1" x14ac:dyDescent="0.25">
      <c r="A15" s="163" t="s">
        <v>655</v>
      </c>
      <c r="B15" s="28" t="s">
        <v>765</v>
      </c>
      <c r="C15" s="164" t="s">
        <v>421</v>
      </c>
      <c r="D15" s="135">
        <v>12.164999999999999</v>
      </c>
      <c r="E15" s="136">
        <v>1.1220000000000001</v>
      </c>
      <c r="F15" s="137">
        <v>0.218</v>
      </c>
      <c r="G15" s="200">
        <v>0</v>
      </c>
      <c r="H15" s="200">
        <v>0</v>
      </c>
      <c r="I15" s="202">
        <v>0</v>
      </c>
      <c r="J15" s="195">
        <v>0</v>
      </c>
    </row>
    <row r="16" spans="1:13" ht="27.75" customHeight="1" x14ac:dyDescent="0.25">
      <c r="A16" s="163" t="s">
        <v>614</v>
      </c>
      <c r="B16" s="28" t="s">
        <v>766</v>
      </c>
      <c r="C16" s="164" t="s">
        <v>593</v>
      </c>
      <c r="D16" s="135">
        <v>12.590999999999999</v>
      </c>
      <c r="E16" s="136">
        <v>1.1619999999999999</v>
      </c>
      <c r="F16" s="137">
        <v>0.22600000000000001</v>
      </c>
      <c r="G16" s="199">
        <v>10.37</v>
      </c>
      <c r="H16" s="200">
        <v>0</v>
      </c>
      <c r="I16" s="202">
        <v>0</v>
      </c>
      <c r="J16" s="195">
        <v>0</v>
      </c>
    </row>
    <row r="17" spans="1:10" ht="27.75" customHeight="1" x14ac:dyDescent="0.25">
      <c r="A17" s="163" t="s">
        <v>615</v>
      </c>
      <c r="B17" s="28" t="s">
        <v>767</v>
      </c>
      <c r="C17" s="164" t="s">
        <v>593</v>
      </c>
      <c r="D17" s="135">
        <v>12.590999999999999</v>
      </c>
      <c r="E17" s="136">
        <v>1.1619999999999999</v>
      </c>
      <c r="F17" s="137">
        <v>0.22600000000000001</v>
      </c>
      <c r="G17" s="199">
        <v>14.27</v>
      </c>
      <c r="H17" s="200">
        <v>0</v>
      </c>
      <c r="I17" s="202">
        <v>0</v>
      </c>
      <c r="J17" s="195">
        <v>0</v>
      </c>
    </row>
    <row r="18" spans="1:10" ht="27.75" customHeight="1" x14ac:dyDescent="0.25">
      <c r="A18" s="163" t="s">
        <v>616</v>
      </c>
      <c r="B18" s="28" t="s">
        <v>768</v>
      </c>
      <c r="C18" s="164" t="s">
        <v>593</v>
      </c>
      <c r="D18" s="135">
        <v>12.590999999999999</v>
      </c>
      <c r="E18" s="136">
        <v>1.1619999999999999</v>
      </c>
      <c r="F18" s="137">
        <v>0.22600000000000001</v>
      </c>
      <c r="G18" s="199">
        <v>21.17</v>
      </c>
      <c r="H18" s="200">
        <v>0</v>
      </c>
      <c r="I18" s="202">
        <v>0</v>
      </c>
      <c r="J18" s="195">
        <v>0</v>
      </c>
    </row>
    <row r="19" spans="1:10" ht="27.75" customHeight="1" x14ac:dyDescent="0.25">
      <c r="A19" s="163" t="s">
        <v>617</v>
      </c>
      <c r="B19" s="28" t="s">
        <v>769</v>
      </c>
      <c r="C19" s="164" t="s">
        <v>593</v>
      </c>
      <c r="D19" s="135">
        <v>12.590999999999999</v>
      </c>
      <c r="E19" s="136">
        <v>1.1619999999999999</v>
      </c>
      <c r="F19" s="137">
        <v>0.22600000000000001</v>
      </c>
      <c r="G19" s="199">
        <v>33.1</v>
      </c>
      <c r="H19" s="200">
        <v>0</v>
      </c>
      <c r="I19" s="202">
        <v>0</v>
      </c>
      <c r="J19" s="195">
        <v>0</v>
      </c>
    </row>
    <row r="20" spans="1:10" ht="27.75" customHeight="1" x14ac:dyDescent="0.25">
      <c r="A20" s="163" t="s">
        <v>618</v>
      </c>
      <c r="B20" s="28" t="s">
        <v>770</v>
      </c>
      <c r="C20" s="164" t="s">
        <v>593</v>
      </c>
      <c r="D20" s="135">
        <v>12.590999999999999</v>
      </c>
      <c r="E20" s="136">
        <v>1.1619999999999999</v>
      </c>
      <c r="F20" s="137">
        <v>0.22600000000000001</v>
      </c>
      <c r="G20" s="199">
        <v>68.989999999999995</v>
      </c>
      <c r="H20" s="200">
        <v>0</v>
      </c>
      <c r="I20" s="202">
        <v>0</v>
      </c>
      <c r="J20" s="195">
        <v>0</v>
      </c>
    </row>
    <row r="21" spans="1:10" ht="27.75" customHeight="1" x14ac:dyDescent="0.25">
      <c r="A21" s="163" t="s">
        <v>424</v>
      </c>
      <c r="B21" s="28" t="s">
        <v>771</v>
      </c>
      <c r="C21" s="164" t="s">
        <v>422</v>
      </c>
      <c r="D21" s="135">
        <v>12.590999999999999</v>
      </c>
      <c r="E21" s="136">
        <v>1.1619999999999999</v>
      </c>
      <c r="F21" s="137">
        <v>0.22600000000000001</v>
      </c>
      <c r="G21" s="200">
        <v>0</v>
      </c>
      <c r="H21" s="200">
        <v>0</v>
      </c>
      <c r="I21" s="202">
        <v>0</v>
      </c>
      <c r="J21" s="195">
        <v>0</v>
      </c>
    </row>
    <row r="22" spans="1:10" ht="27.75" customHeight="1" x14ac:dyDescent="0.25">
      <c r="A22" s="163" t="s">
        <v>491</v>
      </c>
      <c r="B22" s="28" t="s">
        <v>772</v>
      </c>
      <c r="C22" s="164">
        <v>0</v>
      </c>
      <c r="D22" s="135">
        <v>8.093</v>
      </c>
      <c r="E22" s="136">
        <v>0.70499999999999996</v>
      </c>
      <c r="F22" s="137">
        <v>0.14699999999999999</v>
      </c>
      <c r="G22" s="199">
        <v>11.82</v>
      </c>
      <c r="H22" s="199">
        <v>7.02</v>
      </c>
      <c r="I22" s="201">
        <v>7.02</v>
      </c>
      <c r="J22" s="196">
        <v>0.19600000000000001</v>
      </c>
    </row>
    <row r="23" spans="1:10" ht="27.75" customHeight="1" x14ac:dyDescent="0.25">
      <c r="A23" s="163" t="s">
        <v>492</v>
      </c>
      <c r="B23" s="28" t="s">
        <v>773</v>
      </c>
      <c r="C23" s="164">
        <v>0</v>
      </c>
      <c r="D23" s="135">
        <v>8.093</v>
      </c>
      <c r="E23" s="136">
        <v>0.70499999999999996</v>
      </c>
      <c r="F23" s="137">
        <v>0.14699999999999999</v>
      </c>
      <c r="G23" s="199">
        <v>113.44</v>
      </c>
      <c r="H23" s="199">
        <v>7.02</v>
      </c>
      <c r="I23" s="201">
        <v>7.02</v>
      </c>
      <c r="J23" s="196">
        <v>0.19600000000000001</v>
      </c>
    </row>
    <row r="24" spans="1:10" ht="27.75" customHeight="1" x14ac:dyDescent="0.25">
      <c r="A24" s="163" t="s">
        <v>493</v>
      </c>
      <c r="B24" s="28" t="s">
        <v>774</v>
      </c>
      <c r="C24" s="164">
        <v>0</v>
      </c>
      <c r="D24" s="135">
        <v>8.093</v>
      </c>
      <c r="E24" s="136">
        <v>0.70499999999999996</v>
      </c>
      <c r="F24" s="137">
        <v>0.14699999999999999</v>
      </c>
      <c r="G24" s="199">
        <v>207.45</v>
      </c>
      <c r="H24" s="199">
        <v>7.02</v>
      </c>
      <c r="I24" s="201">
        <v>7.02</v>
      </c>
      <c r="J24" s="196">
        <v>0.19600000000000001</v>
      </c>
    </row>
    <row r="25" spans="1:10" ht="27.75" customHeight="1" x14ac:dyDescent="0.25">
      <c r="A25" s="163" t="s">
        <v>494</v>
      </c>
      <c r="B25" s="28" t="s">
        <v>775</v>
      </c>
      <c r="C25" s="164">
        <v>0</v>
      </c>
      <c r="D25" s="135">
        <v>8.093</v>
      </c>
      <c r="E25" s="136">
        <v>0.70499999999999996</v>
      </c>
      <c r="F25" s="137">
        <v>0.14699999999999999</v>
      </c>
      <c r="G25" s="199">
        <v>342.01</v>
      </c>
      <c r="H25" s="199">
        <v>7.02</v>
      </c>
      <c r="I25" s="201">
        <v>7.02</v>
      </c>
      <c r="J25" s="196">
        <v>0.19600000000000001</v>
      </c>
    </row>
    <row r="26" spans="1:10" ht="27.75" customHeight="1" x14ac:dyDescent="0.25">
      <c r="A26" s="163" t="s">
        <v>495</v>
      </c>
      <c r="B26" s="28" t="s">
        <v>776</v>
      </c>
      <c r="C26" s="164">
        <v>0</v>
      </c>
      <c r="D26" s="135">
        <v>8.093</v>
      </c>
      <c r="E26" s="136">
        <v>0.70499999999999996</v>
      </c>
      <c r="F26" s="137">
        <v>0.14699999999999999</v>
      </c>
      <c r="G26" s="199">
        <v>788.77</v>
      </c>
      <c r="H26" s="199">
        <v>7.02</v>
      </c>
      <c r="I26" s="201">
        <v>7.02</v>
      </c>
      <c r="J26" s="196">
        <v>0.19600000000000001</v>
      </c>
    </row>
    <row r="27" spans="1:10" ht="27.75" customHeight="1" x14ac:dyDescent="0.25">
      <c r="A27" s="163" t="s">
        <v>425</v>
      </c>
      <c r="B27" s="28" t="s">
        <v>777</v>
      </c>
      <c r="C27" s="167" t="s">
        <v>423</v>
      </c>
      <c r="D27" s="138">
        <v>39.786999999999999</v>
      </c>
      <c r="E27" s="139">
        <v>2.427</v>
      </c>
      <c r="F27" s="137">
        <v>1.49</v>
      </c>
      <c r="G27" s="200">
        <v>0</v>
      </c>
      <c r="H27" s="200">
        <v>0</v>
      </c>
      <c r="I27" s="202">
        <v>0</v>
      </c>
      <c r="J27" s="195">
        <v>0</v>
      </c>
    </row>
    <row r="28" spans="1:10" ht="27.75" customHeight="1" x14ac:dyDescent="0.25">
      <c r="A28" s="163" t="s">
        <v>426</v>
      </c>
      <c r="B28" s="28" t="s">
        <v>778</v>
      </c>
      <c r="C28" s="167">
        <v>0</v>
      </c>
      <c r="D28" s="135">
        <v>-12.614000000000001</v>
      </c>
      <c r="E28" s="136">
        <v>-1.1639999999999999</v>
      </c>
      <c r="F28" s="137">
        <v>-0.22600000000000001</v>
      </c>
      <c r="G28" s="165">
        <v>0</v>
      </c>
      <c r="H28" s="200">
        <v>0</v>
      </c>
      <c r="I28" s="202">
        <v>0</v>
      </c>
      <c r="J28" s="195">
        <v>0</v>
      </c>
    </row>
    <row r="29" spans="1:10" ht="27.75" customHeight="1" x14ac:dyDescent="0.25">
      <c r="A29" s="163" t="s">
        <v>427</v>
      </c>
      <c r="B29" s="28" t="s">
        <v>779</v>
      </c>
      <c r="C29" s="167">
        <v>0</v>
      </c>
      <c r="D29" s="135">
        <v>-12.614000000000001</v>
      </c>
      <c r="E29" s="136">
        <v>-1.1639999999999999</v>
      </c>
      <c r="F29" s="137">
        <v>-0.22600000000000001</v>
      </c>
      <c r="G29" s="165">
        <v>0</v>
      </c>
      <c r="H29" s="200">
        <v>0</v>
      </c>
      <c r="I29" s="202">
        <v>0</v>
      </c>
      <c r="J29" s="196">
        <v>0.376</v>
      </c>
    </row>
    <row r="30" spans="1:10" ht="27.75" customHeight="1" x14ac:dyDescent="0.25">
      <c r="A30" s="166" t="s">
        <v>619</v>
      </c>
      <c r="B30" s="28" t="s">
        <v>780</v>
      </c>
      <c r="C30" s="167" t="s">
        <v>594</v>
      </c>
      <c r="D30" s="135">
        <v>7.468</v>
      </c>
      <c r="E30" s="136">
        <v>0.68899999999999995</v>
      </c>
      <c r="F30" s="137">
        <v>0.13400000000000001</v>
      </c>
      <c r="G30" s="199">
        <v>6.32</v>
      </c>
      <c r="H30" s="200">
        <v>0</v>
      </c>
      <c r="I30" s="202">
        <v>0</v>
      </c>
      <c r="J30" s="195">
        <v>0</v>
      </c>
    </row>
    <row r="31" spans="1:10" ht="27.75" customHeight="1" x14ac:dyDescent="0.25">
      <c r="A31" s="166" t="s">
        <v>496</v>
      </c>
      <c r="B31" s="28" t="s">
        <v>781</v>
      </c>
      <c r="C31" s="167" t="s">
        <v>421</v>
      </c>
      <c r="D31" s="135">
        <v>7.468</v>
      </c>
      <c r="E31" s="136">
        <v>0.68899999999999995</v>
      </c>
      <c r="F31" s="137">
        <v>0.13400000000000001</v>
      </c>
      <c r="G31" s="200">
        <v>0</v>
      </c>
      <c r="H31" s="200">
        <v>0</v>
      </c>
      <c r="I31" s="202">
        <v>0</v>
      </c>
      <c r="J31" s="195">
        <v>0</v>
      </c>
    </row>
    <row r="32" spans="1:10" ht="27.75" customHeight="1" x14ac:dyDescent="0.25">
      <c r="A32" s="166" t="s">
        <v>620</v>
      </c>
      <c r="B32" s="28" t="s">
        <v>782</v>
      </c>
      <c r="C32" s="167" t="s">
        <v>593</v>
      </c>
      <c r="D32" s="135">
        <v>7.7290000000000001</v>
      </c>
      <c r="E32" s="136">
        <v>0.71299999999999997</v>
      </c>
      <c r="F32" s="137">
        <v>0.13900000000000001</v>
      </c>
      <c r="G32" s="199">
        <v>6.37</v>
      </c>
      <c r="H32" s="200">
        <v>0</v>
      </c>
      <c r="I32" s="202">
        <v>0</v>
      </c>
      <c r="J32" s="195">
        <v>0</v>
      </c>
    </row>
    <row r="33" spans="1:10" ht="27.75" customHeight="1" x14ac:dyDescent="0.25">
      <c r="A33" s="166" t="s">
        <v>621</v>
      </c>
      <c r="B33" s="28" t="s">
        <v>783</v>
      </c>
      <c r="C33" s="167" t="s">
        <v>593</v>
      </c>
      <c r="D33" s="135">
        <v>7.7290000000000001</v>
      </c>
      <c r="E33" s="136">
        <v>0.71299999999999997</v>
      </c>
      <c r="F33" s="137">
        <v>0.13900000000000001</v>
      </c>
      <c r="G33" s="199">
        <v>8.76</v>
      </c>
      <c r="H33" s="200">
        <v>0</v>
      </c>
      <c r="I33" s="202">
        <v>0</v>
      </c>
      <c r="J33" s="195">
        <v>0</v>
      </c>
    </row>
    <row r="34" spans="1:10" ht="27.75" customHeight="1" x14ac:dyDescent="0.25">
      <c r="A34" s="166" t="s">
        <v>622</v>
      </c>
      <c r="B34" s="28" t="s">
        <v>784</v>
      </c>
      <c r="C34" s="167" t="s">
        <v>593</v>
      </c>
      <c r="D34" s="135">
        <v>7.7290000000000001</v>
      </c>
      <c r="E34" s="136">
        <v>0.71299999999999997</v>
      </c>
      <c r="F34" s="137">
        <v>0.13900000000000001</v>
      </c>
      <c r="G34" s="199">
        <v>13</v>
      </c>
      <c r="H34" s="200">
        <v>0</v>
      </c>
      <c r="I34" s="202">
        <v>0</v>
      </c>
      <c r="J34" s="195">
        <v>0</v>
      </c>
    </row>
    <row r="35" spans="1:10" ht="27.75" customHeight="1" x14ac:dyDescent="0.25">
      <c r="A35" s="166" t="s">
        <v>623</v>
      </c>
      <c r="B35" s="28" t="s">
        <v>785</v>
      </c>
      <c r="C35" s="167" t="s">
        <v>593</v>
      </c>
      <c r="D35" s="135">
        <v>7.7290000000000001</v>
      </c>
      <c r="E35" s="136">
        <v>0.71299999999999997</v>
      </c>
      <c r="F35" s="137">
        <v>0.13900000000000001</v>
      </c>
      <c r="G35" s="199">
        <v>20.32</v>
      </c>
      <c r="H35" s="200">
        <v>0</v>
      </c>
      <c r="I35" s="202">
        <v>0</v>
      </c>
      <c r="J35" s="195">
        <v>0</v>
      </c>
    </row>
    <row r="36" spans="1:10" ht="27.75" customHeight="1" x14ac:dyDescent="0.25">
      <c r="A36" s="166" t="s">
        <v>624</v>
      </c>
      <c r="B36" s="28" t="s">
        <v>786</v>
      </c>
      <c r="C36" s="167" t="s">
        <v>593</v>
      </c>
      <c r="D36" s="135">
        <v>7.7290000000000001</v>
      </c>
      <c r="E36" s="136">
        <v>0.71299999999999997</v>
      </c>
      <c r="F36" s="137">
        <v>0.13900000000000001</v>
      </c>
      <c r="G36" s="199">
        <v>42.35</v>
      </c>
      <c r="H36" s="200">
        <v>0</v>
      </c>
      <c r="I36" s="202">
        <v>0</v>
      </c>
      <c r="J36" s="195">
        <v>0</v>
      </c>
    </row>
    <row r="37" spans="1:10" ht="27.75" customHeight="1" x14ac:dyDescent="0.25">
      <c r="A37" s="166" t="s">
        <v>428</v>
      </c>
      <c r="B37" s="28" t="s">
        <v>787</v>
      </c>
      <c r="C37" s="167" t="s">
        <v>422</v>
      </c>
      <c r="D37" s="135">
        <v>7.7290000000000001</v>
      </c>
      <c r="E37" s="136">
        <v>0.71299999999999997</v>
      </c>
      <c r="F37" s="137">
        <v>0.13900000000000001</v>
      </c>
      <c r="G37" s="200">
        <v>0</v>
      </c>
      <c r="H37" s="200">
        <v>0</v>
      </c>
      <c r="I37" s="202">
        <v>0</v>
      </c>
      <c r="J37" s="195">
        <v>0</v>
      </c>
    </row>
    <row r="38" spans="1:10" ht="27.75" customHeight="1" x14ac:dyDescent="0.25">
      <c r="A38" s="166" t="s">
        <v>497</v>
      </c>
      <c r="B38" s="28" t="s">
        <v>788</v>
      </c>
      <c r="C38" s="167">
        <v>0</v>
      </c>
      <c r="D38" s="135">
        <v>4.968</v>
      </c>
      <c r="E38" s="136">
        <v>0.433</v>
      </c>
      <c r="F38" s="137">
        <v>9.0999999999999998E-2</v>
      </c>
      <c r="G38" s="199">
        <v>7.25</v>
      </c>
      <c r="H38" s="199">
        <v>4.3099999999999996</v>
      </c>
      <c r="I38" s="201">
        <v>4.3099999999999996</v>
      </c>
      <c r="J38" s="196">
        <v>0.12</v>
      </c>
    </row>
    <row r="39" spans="1:10" ht="27.75" customHeight="1" x14ac:dyDescent="0.25">
      <c r="A39" s="166" t="s">
        <v>498</v>
      </c>
      <c r="B39" s="28" t="s">
        <v>789</v>
      </c>
      <c r="C39" s="167">
        <v>0</v>
      </c>
      <c r="D39" s="135">
        <v>4.968</v>
      </c>
      <c r="E39" s="136">
        <v>0.433</v>
      </c>
      <c r="F39" s="137">
        <v>9.0999999999999998E-2</v>
      </c>
      <c r="G39" s="199">
        <v>69.64</v>
      </c>
      <c r="H39" s="199">
        <v>4.3099999999999996</v>
      </c>
      <c r="I39" s="201">
        <v>4.3099999999999996</v>
      </c>
      <c r="J39" s="196">
        <v>0.12</v>
      </c>
    </row>
    <row r="40" spans="1:10" ht="27.75" customHeight="1" x14ac:dyDescent="0.25">
      <c r="A40" s="166" t="s">
        <v>499</v>
      </c>
      <c r="B40" s="28" t="s">
        <v>790</v>
      </c>
      <c r="C40" s="167">
        <v>0</v>
      </c>
      <c r="D40" s="135">
        <v>4.968</v>
      </c>
      <c r="E40" s="136">
        <v>0.433</v>
      </c>
      <c r="F40" s="137">
        <v>9.0999999999999998E-2</v>
      </c>
      <c r="G40" s="199">
        <v>127.34</v>
      </c>
      <c r="H40" s="199">
        <v>4.3099999999999996</v>
      </c>
      <c r="I40" s="201">
        <v>4.3099999999999996</v>
      </c>
      <c r="J40" s="196">
        <v>0.12</v>
      </c>
    </row>
    <row r="41" spans="1:10" ht="27.75" customHeight="1" x14ac:dyDescent="0.25">
      <c r="A41" s="166" t="s">
        <v>500</v>
      </c>
      <c r="B41" s="28" t="s">
        <v>791</v>
      </c>
      <c r="C41" s="167">
        <v>0</v>
      </c>
      <c r="D41" s="135">
        <v>4.968</v>
      </c>
      <c r="E41" s="136">
        <v>0.433</v>
      </c>
      <c r="F41" s="137">
        <v>9.0999999999999998E-2</v>
      </c>
      <c r="G41" s="199">
        <v>209.95</v>
      </c>
      <c r="H41" s="199">
        <v>4.3099999999999996</v>
      </c>
      <c r="I41" s="201">
        <v>4.3099999999999996</v>
      </c>
      <c r="J41" s="196">
        <v>0.12</v>
      </c>
    </row>
    <row r="42" spans="1:10" ht="27.75" customHeight="1" x14ac:dyDescent="0.25">
      <c r="A42" s="166" t="s">
        <v>501</v>
      </c>
      <c r="B42" s="28" t="s">
        <v>792</v>
      </c>
      <c r="C42" s="167">
        <v>0</v>
      </c>
      <c r="D42" s="135">
        <v>4.968</v>
      </c>
      <c r="E42" s="136">
        <v>0.433</v>
      </c>
      <c r="F42" s="137">
        <v>9.0999999999999998E-2</v>
      </c>
      <c r="G42" s="199">
        <v>484.2</v>
      </c>
      <c r="H42" s="199">
        <v>4.3099999999999996</v>
      </c>
      <c r="I42" s="201">
        <v>4.3099999999999996</v>
      </c>
      <c r="J42" s="196">
        <v>0.12</v>
      </c>
    </row>
    <row r="43" spans="1:10" ht="27.75" customHeight="1" x14ac:dyDescent="0.25">
      <c r="A43" s="166" t="s">
        <v>502</v>
      </c>
      <c r="B43" s="28" t="s">
        <v>793</v>
      </c>
      <c r="C43" s="167">
        <v>0</v>
      </c>
      <c r="D43" s="135">
        <v>5.2460000000000004</v>
      </c>
      <c r="E43" s="136">
        <v>0.38500000000000001</v>
      </c>
      <c r="F43" s="137">
        <v>0.1</v>
      </c>
      <c r="G43" s="199">
        <v>9.2100000000000009</v>
      </c>
      <c r="H43" s="199">
        <v>6.58</v>
      </c>
      <c r="I43" s="201">
        <v>6.58</v>
      </c>
      <c r="J43" s="196">
        <v>0.11899999999999999</v>
      </c>
    </row>
    <row r="44" spans="1:10" ht="27.75" customHeight="1" x14ac:dyDescent="0.25">
      <c r="A44" s="166" t="s">
        <v>503</v>
      </c>
      <c r="B44" s="28" t="s">
        <v>794</v>
      </c>
      <c r="C44" s="167">
        <v>0</v>
      </c>
      <c r="D44" s="135">
        <v>5.2460000000000004</v>
      </c>
      <c r="E44" s="136">
        <v>0.38500000000000001</v>
      </c>
      <c r="F44" s="137">
        <v>0.1</v>
      </c>
      <c r="G44" s="199">
        <v>110.74</v>
      </c>
      <c r="H44" s="199">
        <v>6.58</v>
      </c>
      <c r="I44" s="201">
        <v>6.58</v>
      </c>
      <c r="J44" s="196">
        <v>0.11899999999999999</v>
      </c>
    </row>
    <row r="45" spans="1:10" ht="27.75" customHeight="1" x14ac:dyDescent="0.25">
      <c r="A45" s="166" t="s">
        <v>504</v>
      </c>
      <c r="B45" s="28" t="s">
        <v>795</v>
      </c>
      <c r="C45" s="167">
        <v>0</v>
      </c>
      <c r="D45" s="135">
        <v>5.2460000000000004</v>
      </c>
      <c r="E45" s="136">
        <v>0.38500000000000001</v>
      </c>
      <c r="F45" s="137">
        <v>0.1</v>
      </c>
      <c r="G45" s="199">
        <v>204.65</v>
      </c>
      <c r="H45" s="199">
        <v>6.58</v>
      </c>
      <c r="I45" s="201">
        <v>6.58</v>
      </c>
      <c r="J45" s="196">
        <v>0.11899999999999999</v>
      </c>
    </row>
    <row r="46" spans="1:10" ht="27.75" customHeight="1" x14ac:dyDescent="0.25">
      <c r="A46" s="166" t="s">
        <v>505</v>
      </c>
      <c r="B46" s="28" t="s">
        <v>796</v>
      </c>
      <c r="C46" s="167">
        <v>0</v>
      </c>
      <c r="D46" s="135">
        <v>5.2460000000000004</v>
      </c>
      <c r="E46" s="136">
        <v>0.38500000000000001</v>
      </c>
      <c r="F46" s="137">
        <v>0.1</v>
      </c>
      <c r="G46" s="199">
        <v>339.08</v>
      </c>
      <c r="H46" s="199">
        <v>6.58</v>
      </c>
      <c r="I46" s="201">
        <v>6.58</v>
      </c>
      <c r="J46" s="196">
        <v>0.11899999999999999</v>
      </c>
    </row>
    <row r="47" spans="1:10" ht="27.75" customHeight="1" x14ac:dyDescent="0.25">
      <c r="A47" s="166" t="s">
        <v>506</v>
      </c>
      <c r="B47" s="28" t="s">
        <v>797</v>
      </c>
      <c r="C47" s="167">
        <v>0</v>
      </c>
      <c r="D47" s="135">
        <v>5.2460000000000004</v>
      </c>
      <c r="E47" s="136">
        <v>0.38500000000000001</v>
      </c>
      <c r="F47" s="137">
        <v>0.1</v>
      </c>
      <c r="G47" s="199">
        <v>785.4</v>
      </c>
      <c r="H47" s="199">
        <v>6.58</v>
      </c>
      <c r="I47" s="201">
        <v>6.58</v>
      </c>
      <c r="J47" s="196">
        <v>0.11899999999999999</v>
      </c>
    </row>
    <row r="48" spans="1:10" ht="27.75" customHeight="1" x14ac:dyDescent="0.25">
      <c r="A48" s="166" t="s">
        <v>507</v>
      </c>
      <c r="B48" s="28" t="s">
        <v>798</v>
      </c>
      <c r="C48" s="167">
        <v>0</v>
      </c>
      <c r="D48" s="135">
        <v>4.2160000000000002</v>
      </c>
      <c r="E48" s="136">
        <v>0.28199999999999997</v>
      </c>
      <c r="F48" s="137">
        <v>7.9000000000000001E-2</v>
      </c>
      <c r="G48" s="199">
        <v>102.86</v>
      </c>
      <c r="H48" s="199">
        <v>8.23</v>
      </c>
      <c r="I48" s="201">
        <v>8.23</v>
      </c>
      <c r="J48" s="196">
        <v>9.0999999999999998E-2</v>
      </c>
    </row>
    <row r="49" spans="1:10" ht="27.75" customHeight="1" x14ac:dyDescent="0.25">
      <c r="A49" s="166" t="s">
        <v>508</v>
      </c>
      <c r="B49" s="28" t="s">
        <v>799</v>
      </c>
      <c r="C49" s="167">
        <v>0</v>
      </c>
      <c r="D49" s="135">
        <v>4.2160000000000002</v>
      </c>
      <c r="E49" s="136">
        <v>0.28199999999999997</v>
      </c>
      <c r="F49" s="137">
        <v>7.9000000000000001E-2</v>
      </c>
      <c r="G49" s="199">
        <v>973.36</v>
      </c>
      <c r="H49" s="199">
        <v>8.23</v>
      </c>
      <c r="I49" s="201">
        <v>8.23</v>
      </c>
      <c r="J49" s="196">
        <v>9.0999999999999998E-2</v>
      </c>
    </row>
    <row r="50" spans="1:10" ht="27.75" customHeight="1" x14ac:dyDescent="0.25">
      <c r="A50" s="166" t="s">
        <v>509</v>
      </c>
      <c r="B50" s="28" t="s">
        <v>800</v>
      </c>
      <c r="C50" s="167">
        <v>0</v>
      </c>
      <c r="D50" s="135">
        <v>4.2160000000000002</v>
      </c>
      <c r="E50" s="136">
        <v>0.28199999999999997</v>
      </c>
      <c r="F50" s="137">
        <v>7.9000000000000001E-2</v>
      </c>
      <c r="G50" s="199">
        <v>2371.02</v>
      </c>
      <c r="H50" s="199">
        <v>8.23</v>
      </c>
      <c r="I50" s="201">
        <v>8.23</v>
      </c>
      <c r="J50" s="196">
        <v>9.0999999999999998E-2</v>
      </c>
    </row>
    <row r="51" spans="1:10" ht="27.75" customHeight="1" x14ac:dyDescent="0.25">
      <c r="A51" s="166" t="s">
        <v>510</v>
      </c>
      <c r="B51" s="28" t="s">
        <v>801</v>
      </c>
      <c r="C51" s="167">
        <v>0</v>
      </c>
      <c r="D51" s="135">
        <v>4.2160000000000002</v>
      </c>
      <c r="E51" s="136">
        <v>0.28199999999999997</v>
      </c>
      <c r="F51" s="137">
        <v>7.9000000000000001E-2</v>
      </c>
      <c r="G51" s="199">
        <v>4344.8999999999996</v>
      </c>
      <c r="H51" s="199">
        <v>8.23</v>
      </c>
      <c r="I51" s="201">
        <v>8.23</v>
      </c>
      <c r="J51" s="196">
        <v>9.0999999999999998E-2</v>
      </c>
    </row>
    <row r="52" spans="1:10" ht="27.75" customHeight="1" x14ac:dyDescent="0.25">
      <c r="A52" s="166" t="s">
        <v>511</v>
      </c>
      <c r="B52" s="28" t="s">
        <v>802</v>
      </c>
      <c r="C52" s="167">
        <v>0</v>
      </c>
      <c r="D52" s="135">
        <v>4.2160000000000002</v>
      </c>
      <c r="E52" s="136">
        <v>0.28199999999999997</v>
      </c>
      <c r="F52" s="137">
        <v>7.9000000000000001E-2</v>
      </c>
      <c r="G52" s="199">
        <v>10035.52</v>
      </c>
      <c r="H52" s="199">
        <v>8.23</v>
      </c>
      <c r="I52" s="201">
        <v>8.23</v>
      </c>
      <c r="J52" s="196">
        <v>9.0999999999999998E-2</v>
      </c>
    </row>
    <row r="53" spans="1:10" ht="27.75" customHeight="1" x14ac:dyDescent="0.25">
      <c r="A53" s="166" t="s">
        <v>429</v>
      </c>
      <c r="B53" s="28" t="s">
        <v>803</v>
      </c>
      <c r="C53" s="167" t="s">
        <v>423</v>
      </c>
      <c r="D53" s="138">
        <v>24.423999999999999</v>
      </c>
      <c r="E53" s="139">
        <v>1.49</v>
      </c>
      <c r="F53" s="137">
        <v>0.91400000000000003</v>
      </c>
      <c r="G53" s="200">
        <v>0</v>
      </c>
      <c r="H53" s="200">
        <v>0</v>
      </c>
      <c r="I53" s="202">
        <v>0</v>
      </c>
      <c r="J53" s="195">
        <v>0</v>
      </c>
    </row>
    <row r="54" spans="1:10" ht="27.75" customHeight="1" x14ac:dyDescent="0.25">
      <c r="A54" s="166" t="s">
        <v>430</v>
      </c>
      <c r="B54" s="28" t="s">
        <v>804</v>
      </c>
      <c r="C54" s="167">
        <v>0</v>
      </c>
      <c r="D54" s="135">
        <v>-12.614000000000001</v>
      </c>
      <c r="E54" s="136">
        <v>-1.1639999999999999</v>
      </c>
      <c r="F54" s="137">
        <v>-0.22600000000000001</v>
      </c>
      <c r="G54" s="165">
        <v>0</v>
      </c>
      <c r="H54" s="200">
        <v>0</v>
      </c>
      <c r="I54" s="202">
        <v>0</v>
      </c>
      <c r="J54" s="195">
        <v>0</v>
      </c>
    </row>
    <row r="55" spans="1:10" ht="27.75" customHeight="1" x14ac:dyDescent="0.25">
      <c r="A55" s="166" t="s">
        <v>431</v>
      </c>
      <c r="B55" s="28" t="s">
        <v>805</v>
      </c>
      <c r="C55" s="167">
        <v>0</v>
      </c>
      <c r="D55" s="135">
        <v>-10.955</v>
      </c>
      <c r="E55" s="136">
        <v>-0.97799999999999998</v>
      </c>
      <c r="F55" s="137">
        <v>-0.19800000000000001</v>
      </c>
      <c r="G55" s="165">
        <v>0</v>
      </c>
      <c r="H55" s="200">
        <v>0</v>
      </c>
      <c r="I55" s="202">
        <v>0</v>
      </c>
      <c r="J55" s="195">
        <v>0</v>
      </c>
    </row>
    <row r="56" spans="1:10" ht="27.75" customHeight="1" x14ac:dyDescent="0.25">
      <c r="A56" s="166" t="s">
        <v>432</v>
      </c>
      <c r="B56" s="28" t="s">
        <v>806</v>
      </c>
      <c r="C56" s="167">
        <v>0</v>
      </c>
      <c r="D56" s="135">
        <v>-12.614000000000001</v>
      </c>
      <c r="E56" s="136">
        <v>-1.1639999999999999</v>
      </c>
      <c r="F56" s="137">
        <v>-0.22600000000000001</v>
      </c>
      <c r="G56" s="165">
        <v>0</v>
      </c>
      <c r="H56" s="200">
        <v>0</v>
      </c>
      <c r="I56" s="202">
        <v>0</v>
      </c>
      <c r="J56" s="196">
        <v>0.376</v>
      </c>
    </row>
    <row r="57" spans="1:10" ht="27.75" customHeight="1" x14ac:dyDescent="0.25">
      <c r="A57" s="166" t="s">
        <v>433</v>
      </c>
      <c r="B57" s="28" t="s">
        <v>807</v>
      </c>
      <c r="C57" s="167">
        <v>0</v>
      </c>
      <c r="D57" s="135">
        <v>-10.955</v>
      </c>
      <c r="E57" s="136">
        <v>-0.97799999999999998</v>
      </c>
      <c r="F57" s="137">
        <v>-0.19800000000000001</v>
      </c>
      <c r="G57" s="165">
        <v>0</v>
      </c>
      <c r="H57" s="200">
        <v>0</v>
      </c>
      <c r="I57" s="202">
        <v>0</v>
      </c>
      <c r="J57" s="196">
        <v>0.28100000000000003</v>
      </c>
    </row>
    <row r="58" spans="1:10" ht="27.75" customHeight="1" x14ac:dyDescent="0.25">
      <c r="A58" s="166" t="s">
        <v>434</v>
      </c>
      <c r="B58" s="28" t="s">
        <v>808</v>
      </c>
      <c r="C58" s="167">
        <v>0</v>
      </c>
      <c r="D58" s="135">
        <v>-6.5359999999999996</v>
      </c>
      <c r="E58" s="136">
        <v>-0.47899999999999998</v>
      </c>
      <c r="F58" s="137">
        <v>-0.124</v>
      </c>
      <c r="G58" s="165">
        <v>0</v>
      </c>
      <c r="H58" s="200">
        <v>0</v>
      </c>
      <c r="I58" s="202">
        <v>0</v>
      </c>
      <c r="J58" s="196">
        <v>0.23899999999999999</v>
      </c>
    </row>
    <row r="59" spans="1:10" ht="27.75" customHeight="1" x14ac:dyDescent="0.25">
      <c r="A59" s="163" t="s">
        <v>625</v>
      </c>
      <c r="B59" s="28" t="s">
        <v>809</v>
      </c>
      <c r="C59" s="167" t="s">
        <v>594</v>
      </c>
      <c r="D59" s="135">
        <v>4.6980000000000004</v>
      </c>
      <c r="E59" s="136">
        <v>0.433</v>
      </c>
      <c r="F59" s="137">
        <v>8.4000000000000005E-2</v>
      </c>
      <c r="G59" s="199">
        <v>3.98</v>
      </c>
      <c r="H59" s="200">
        <v>0</v>
      </c>
      <c r="I59" s="202">
        <v>0</v>
      </c>
      <c r="J59" s="195">
        <v>0</v>
      </c>
    </row>
    <row r="60" spans="1:10" ht="27.75" customHeight="1" x14ac:dyDescent="0.25">
      <c r="A60" s="163" t="s">
        <v>656</v>
      </c>
      <c r="B60" s="28" t="s">
        <v>810</v>
      </c>
      <c r="C60" s="167" t="s">
        <v>421</v>
      </c>
      <c r="D60" s="135">
        <v>4.6980000000000004</v>
      </c>
      <c r="E60" s="136">
        <v>0.433</v>
      </c>
      <c r="F60" s="137">
        <v>8.4000000000000005E-2</v>
      </c>
      <c r="G60" s="200">
        <v>0</v>
      </c>
      <c r="H60" s="200">
        <v>0</v>
      </c>
      <c r="I60" s="202">
        <v>0</v>
      </c>
      <c r="J60" s="195">
        <v>0</v>
      </c>
    </row>
    <row r="61" spans="1:10" ht="27.75" customHeight="1" x14ac:dyDescent="0.25">
      <c r="A61" s="163" t="s">
        <v>626</v>
      </c>
      <c r="B61" s="28" t="s">
        <v>811</v>
      </c>
      <c r="C61" s="167" t="s">
        <v>593</v>
      </c>
      <c r="D61" s="135">
        <v>4.8620000000000001</v>
      </c>
      <c r="E61" s="136">
        <v>0.44900000000000001</v>
      </c>
      <c r="F61" s="137">
        <v>8.6999999999999994E-2</v>
      </c>
      <c r="G61" s="199">
        <v>4.01</v>
      </c>
      <c r="H61" s="200">
        <v>0</v>
      </c>
      <c r="I61" s="202">
        <v>0</v>
      </c>
      <c r="J61" s="195">
        <v>0</v>
      </c>
    </row>
    <row r="62" spans="1:10" ht="27.75" customHeight="1" x14ac:dyDescent="0.25">
      <c r="A62" s="163" t="s">
        <v>627</v>
      </c>
      <c r="B62" s="28" t="s">
        <v>812</v>
      </c>
      <c r="C62" s="167" t="s">
        <v>593</v>
      </c>
      <c r="D62" s="135">
        <v>4.8620000000000001</v>
      </c>
      <c r="E62" s="136">
        <v>0.44900000000000001</v>
      </c>
      <c r="F62" s="137">
        <v>8.6999999999999994E-2</v>
      </c>
      <c r="G62" s="199">
        <v>5.51</v>
      </c>
      <c r="H62" s="200">
        <v>0</v>
      </c>
      <c r="I62" s="202">
        <v>0</v>
      </c>
      <c r="J62" s="195">
        <v>0</v>
      </c>
    </row>
    <row r="63" spans="1:10" ht="27.75" customHeight="1" x14ac:dyDescent="0.25">
      <c r="A63" s="163" t="s">
        <v>628</v>
      </c>
      <c r="B63" s="28" t="s">
        <v>813</v>
      </c>
      <c r="C63" s="167" t="s">
        <v>593</v>
      </c>
      <c r="D63" s="135">
        <v>4.8620000000000001</v>
      </c>
      <c r="E63" s="136">
        <v>0.44900000000000001</v>
      </c>
      <c r="F63" s="137">
        <v>8.6999999999999994E-2</v>
      </c>
      <c r="G63" s="199">
        <v>8.18</v>
      </c>
      <c r="H63" s="200">
        <v>0</v>
      </c>
      <c r="I63" s="202">
        <v>0</v>
      </c>
      <c r="J63" s="195">
        <v>0</v>
      </c>
    </row>
    <row r="64" spans="1:10" ht="27.75" customHeight="1" x14ac:dyDescent="0.25">
      <c r="A64" s="163" t="s">
        <v>629</v>
      </c>
      <c r="B64" s="28" t="s">
        <v>814</v>
      </c>
      <c r="C64" s="167" t="s">
        <v>593</v>
      </c>
      <c r="D64" s="135">
        <v>4.8620000000000001</v>
      </c>
      <c r="E64" s="136">
        <v>0.44900000000000001</v>
      </c>
      <c r="F64" s="137">
        <v>8.6999999999999994E-2</v>
      </c>
      <c r="G64" s="199">
        <v>12.78</v>
      </c>
      <c r="H64" s="200">
        <v>0</v>
      </c>
      <c r="I64" s="202">
        <v>0</v>
      </c>
      <c r="J64" s="195">
        <v>0</v>
      </c>
    </row>
    <row r="65" spans="1:10" ht="27.75" customHeight="1" x14ac:dyDescent="0.25">
      <c r="A65" s="163" t="s">
        <v>630</v>
      </c>
      <c r="B65" s="28" t="s">
        <v>815</v>
      </c>
      <c r="C65" s="167" t="s">
        <v>593</v>
      </c>
      <c r="D65" s="135">
        <v>4.8620000000000001</v>
      </c>
      <c r="E65" s="136">
        <v>0.44900000000000001</v>
      </c>
      <c r="F65" s="137">
        <v>8.6999999999999994E-2</v>
      </c>
      <c r="G65" s="199">
        <v>26.64</v>
      </c>
      <c r="H65" s="200">
        <v>0</v>
      </c>
      <c r="I65" s="202">
        <v>0</v>
      </c>
      <c r="J65" s="195">
        <v>0</v>
      </c>
    </row>
    <row r="66" spans="1:10" ht="27.75" customHeight="1" x14ac:dyDescent="0.25">
      <c r="A66" s="163" t="s">
        <v>435</v>
      </c>
      <c r="B66" s="28" t="s">
        <v>816</v>
      </c>
      <c r="C66" s="167" t="s">
        <v>422</v>
      </c>
      <c r="D66" s="135">
        <v>4.8620000000000001</v>
      </c>
      <c r="E66" s="136">
        <v>0.44900000000000001</v>
      </c>
      <c r="F66" s="137">
        <v>8.6999999999999994E-2</v>
      </c>
      <c r="G66" s="200">
        <v>0</v>
      </c>
      <c r="H66" s="200">
        <v>0</v>
      </c>
      <c r="I66" s="202">
        <v>0</v>
      </c>
      <c r="J66" s="195">
        <v>0</v>
      </c>
    </row>
    <row r="67" spans="1:10" ht="27.75" customHeight="1" x14ac:dyDescent="0.25">
      <c r="A67" s="163" t="s">
        <v>572</v>
      </c>
      <c r="B67" s="28" t="s">
        <v>817</v>
      </c>
      <c r="C67" s="167">
        <v>0</v>
      </c>
      <c r="D67" s="135">
        <v>3.125</v>
      </c>
      <c r="E67" s="136">
        <v>0.27200000000000002</v>
      </c>
      <c r="F67" s="137">
        <v>5.7000000000000002E-2</v>
      </c>
      <c r="G67" s="199">
        <v>4.5599999999999996</v>
      </c>
      <c r="H67" s="199">
        <v>2.71</v>
      </c>
      <c r="I67" s="201">
        <v>2.71</v>
      </c>
      <c r="J67" s="196">
        <v>7.5999999999999998E-2</v>
      </c>
    </row>
    <row r="68" spans="1:10" ht="27.75" customHeight="1" x14ac:dyDescent="0.25">
      <c r="A68" s="163" t="s">
        <v>573</v>
      </c>
      <c r="B68" s="28" t="s">
        <v>818</v>
      </c>
      <c r="C68" s="167">
        <v>0</v>
      </c>
      <c r="D68" s="135">
        <v>3.125</v>
      </c>
      <c r="E68" s="136">
        <v>0.27200000000000002</v>
      </c>
      <c r="F68" s="137">
        <v>5.7000000000000002E-2</v>
      </c>
      <c r="G68" s="199">
        <v>43.81</v>
      </c>
      <c r="H68" s="199">
        <v>2.71</v>
      </c>
      <c r="I68" s="201">
        <v>2.71</v>
      </c>
      <c r="J68" s="196">
        <v>7.5999999999999998E-2</v>
      </c>
    </row>
    <row r="69" spans="1:10" ht="27.75" customHeight="1" x14ac:dyDescent="0.25">
      <c r="A69" s="163" t="s">
        <v>574</v>
      </c>
      <c r="B69" s="28" t="s">
        <v>819</v>
      </c>
      <c r="C69" s="167">
        <v>0</v>
      </c>
      <c r="D69" s="135">
        <v>3.125</v>
      </c>
      <c r="E69" s="136">
        <v>0.27200000000000002</v>
      </c>
      <c r="F69" s="137">
        <v>5.7000000000000002E-2</v>
      </c>
      <c r="G69" s="199">
        <v>80.11</v>
      </c>
      <c r="H69" s="199">
        <v>2.71</v>
      </c>
      <c r="I69" s="201">
        <v>2.71</v>
      </c>
      <c r="J69" s="196">
        <v>7.5999999999999998E-2</v>
      </c>
    </row>
    <row r="70" spans="1:10" ht="27.75" customHeight="1" x14ac:dyDescent="0.25">
      <c r="A70" s="163" t="s">
        <v>575</v>
      </c>
      <c r="B70" s="28" t="s">
        <v>820</v>
      </c>
      <c r="C70" s="167">
        <v>0</v>
      </c>
      <c r="D70" s="135">
        <v>3.125</v>
      </c>
      <c r="E70" s="136">
        <v>0.27200000000000002</v>
      </c>
      <c r="F70" s="137">
        <v>5.7000000000000002E-2</v>
      </c>
      <c r="G70" s="199">
        <v>132.07</v>
      </c>
      <c r="H70" s="199">
        <v>2.71</v>
      </c>
      <c r="I70" s="201">
        <v>2.71</v>
      </c>
      <c r="J70" s="196">
        <v>7.5999999999999998E-2</v>
      </c>
    </row>
    <row r="71" spans="1:10" ht="27.75" customHeight="1" x14ac:dyDescent="0.25">
      <c r="A71" s="163" t="s">
        <v>576</v>
      </c>
      <c r="B71" s="28" t="s">
        <v>821</v>
      </c>
      <c r="C71" s="167">
        <v>0</v>
      </c>
      <c r="D71" s="135">
        <v>3.125</v>
      </c>
      <c r="E71" s="136">
        <v>0.27200000000000002</v>
      </c>
      <c r="F71" s="137">
        <v>5.7000000000000002E-2</v>
      </c>
      <c r="G71" s="199">
        <v>304.60000000000002</v>
      </c>
      <c r="H71" s="199">
        <v>2.71</v>
      </c>
      <c r="I71" s="201">
        <v>2.71</v>
      </c>
      <c r="J71" s="196">
        <v>7.5999999999999998E-2</v>
      </c>
    </row>
    <row r="72" spans="1:10" ht="27.75" customHeight="1" x14ac:dyDescent="0.25">
      <c r="A72" s="163" t="s">
        <v>577</v>
      </c>
      <c r="B72" s="28" t="s">
        <v>822</v>
      </c>
      <c r="C72" s="167">
        <v>0</v>
      </c>
      <c r="D72" s="135">
        <v>3.2149999999999999</v>
      </c>
      <c r="E72" s="136">
        <v>0.23599999999999999</v>
      </c>
      <c r="F72" s="137">
        <v>6.0999999999999999E-2</v>
      </c>
      <c r="G72" s="199">
        <v>5.65</v>
      </c>
      <c r="H72" s="199">
        <v>4.03</v>
      </c>
      <c r="I72" s="201">
        <v>4.03</v>
      </c>
      <c r="J72" s="196">
        <v>7.2999999999999995E-2</v>
      </c>
    </row>
    <row r="73" spans="1:10" ht="27.75" customHeight="1" x14ac:dyDescent="0.25">
      <c r="A73" s="163" t="s">
        <v>578</v>
      </c>
      <c r="B73" s="28" t="s">
        <v>823</v>
      </c>
      <c r="C73" s="167">
        <v>0</v>
      </c>
      <c r="D73" s="135">
        <v>3.2149999999999999</v>
      </c>
      <c r="E73" s="136">
        <v>0.23599999999999999</v>
      </c>
      <c r="F73" s="137">
        <v>6.0999999999999999E-2</v>
      </c>
      <c r="G73" s="199">
        <v>67.87</v>
      </c>
      <c r="H73" s="199">
        <v>4.03</v>
      </c>
      <c r="I73" s="201">
        <v>4.03</v>
      </c>
      <c r="J73" s="196">
        <v>7.2999999999999995E-2</v>
      </c>
    </row>
    <row r="74" spans="1:10" ht="27.75" customHeight="1" x14ac:dyDescent="0.25">
      <c r="A74" s="163" t="s">
        <v>579</v>
      </c>
      <c r="B74" s="28" t="s">
        <v>824</v>
      </c>
      <c r="C74" s="167">
        <v>0</v>
      </c>
      <c r="D74" s="135">
        <v>3.2149999999999999</v>
      </c>
      <c r="E74" s="136">
        <v>0.23599999999999999</v>
      </c>
      <c r="F74" s="137">
        <v>6.0999999999999999E-2</v>
      </c>
      <c r="G74" s="199">
        <v>125.43</v>
      </c>
      <c r="H74" s="199">
        <v>4.03</v>
      </c>
      <c r="I74" s="201">
        <v>4.03</v>
      </c>
      <c r="J74" s="196">
        <v>7.2999999999999995E-2</v>
      </c>
    </row>
    <row r="75" spans="1:10" ht="27.75" customHeight="1" x14ac:dyDescent="0.25">
      <c r="A75" s="163" t="s">
        <v>580</v>
      </c>
      <c r="B75" s="28" t="s">
        <v>825</v>
      </c>
      <c r="C75" s="167">
        <v>0</v>
      </c>
      <c r="D75" s="135">
        <v>3.2149999999999999</v>
      </c>
      <c r="E75" s="136">
        <v>0.23599999999999999</v>
      </c>
      <c r="F75" s="137">
        <v>6.0999999999999999E-2</v>
      </c>
      <c r="G75" s="199">
        <v>207.81</v>
      </c>
      <c r="H75" s="199">
        <v>4.03</v>
      </c>
      <c r="I75" s="201">
        <v>4.03</v>
      </c>
      <c r="J75" s="196">
        <v>7.2999999999999995E-2</v>
      </c>
    </row>
    <row r="76" spans="1:10" ht="27.75" customHeight="1" x14ac:dyDescent="0.25">
      <c r="A76" s="163" t="s">
        <v>581</v>
      </c>
      <c r="B76" s="28" t="s">
        <v>826</v>
      </c>
      <c r="C76" s="167">
        <v>0</v>
      </c>
      <c r="D76" s="135">
        <v>3.2149999999999999</v>
      </c>
      <c r="E76" s="136">
        <v>0.23599999999999999</v>
      </c>
      <c r="F76" s="137">
        <v>6.0999999999999999E-2</v>
      </c>
      <c r="G76" s="199">
        <v>481.35</v>
      </c>
      <c r="H76" s="199">
        <v>4.03</v>
      </c>
      <c r="I76" s="201">
        <v>4.03</v>
      </c>
      <c r="J76" s="196">
        <v>7.2999999999999995E-2</v>
      </c>
    </row>
    <row r="77" spans="1:10" ht="27.75" customHeight="1" x14ac:dyDescent="0.25">
      <c r="A77" s="163" t="s">
        <v>582</v>
      </c>
      <c r="B77" s="28" t="s">
        <v>827</v>
      </c>
      <c r="C77" s="167">
        <v>0</v>
      </c>
      <c r="D77" s="135">
        <v>2.536</v>
      </c>
      <c r="E77" s="136">
        <v>0.17</v>
      </c>
      <c r="F77" s="137">
        <v>4.8000000000000001E-2</v>
      </c>
      <c r="G77" s="199">
        <v>61.86</v>
      </c>
      <c r="H77" s="199">
        <v>4.95</v>
      </c>
      <c r="I77" s="201">
        <v>4.95</v>
      </c>
      <c r="J77" s="196">
        <v>5.5E-2</v>
      </c>
    </row>
    <row r="78" spans="1:10" ht="27.75" customHeight="1" x14ac:dyDescent="0.25">
      <c r="A78" s="163" t="s">
        <v>583</v>
      </c>
      <c r="B78" s="28" t="s">
        <v>828</v>
      </c>
      <c r="C78" s="167">
        <v>0</v>
      </c>
      <c r="D78" s="135">
        <v>2.536</v>
      </c>
      <c r="E78" s="136">
        <v>0.17</v>
      </c>
      <c r="F78" s="137">
        <v>4.8000000000000001E-2</v>
      </c>
      <c r="G78" s="199">
        <v>585.39</v>
      </c>
      <c r="H78" s="199">
        <v>4.95</v>
      </c>
      <c r="I78" s="201">
        <v>4.95</v>
      </c>
      <c r="J78" s="196">
        <v>5.5E-2</v>
      </c>
    </row>
    <row r="79" spans="1:10" ht="27.75" customHeight="1" x14ac:dyDescent="0.25">
      <c r="A79" s="163" t="s">
        <v>584</v>
      </c>
      <c r="B79" s="28" t="s">
        <v>829</v>
      </c>
      <c r="C79" s="167">
        <v>0</v>
      </c>
      <c r="D79" s="135">
        <v>2.536</v>
      </c>
      <c r="E79" s="136">
        <v>0.17</v>
      </c>
      <c r="F79" s="137">
        <v>4.8000000000000001E-2</v>
      </c>
      <c r="G79" s="199">
        <v>1425.95</v>
      </c>
      <c r="H79" s="199">
        <v>4.95</v>
      </c>
      <c r="I79" s="201">
        <v>4.95</v>
      </c>
      <c r="J79" s="196">
        <v>5.5E-2</v>
      </c>
    </row>
    <row r="80" spans="1:10" ht="27.75" customHeight="1" x14ac:dyDescent="0.25">
      <c r="A80" s="163" t="s">
        <v>585</v>
      </c>
      <c r="B80" s="28" t="s">
        <v>830</v>
      </c>
      <c r="C80" s="167">
        <v>0</v>
      </c>
      <c r="D80" s="135">
        <v>2.536</v>
      </c>
      <c r="E80" s="136">
        <v>0.17</v>
      </c>
      <c r="F80" s="137">
        <v>4.8000000000000001E-2</v>
      </c>
      <c r="G80" s="199">
        <v>2613.06</v>
      </c>
      <c r="H80" s="199">
        <v>4.95</v>
      </c>
      <c r="I80" s="201">
        <v>4.95</v>
      </c>
      <c r="J80" s="196">
        <v>5.5E-2</v>
      </c>
    </row>
    <row r="81" spans="1:10" ht="27.75" customHeight="1" x14ac:dyDescent="0.25">
      <c r="A81" s="163" t="s">
        <v>586</v>
      </c>
      <c r="B81" s="28" t="s">
        <v>831</v>
      </c>
      <c r="C81" s="167">
        <v>0</v>
      </c>
      <c r="D81" s="135">
        <v>2.536</v>
      </c>
      <c r="E81" s="136">
        <v>0.17</v>
      </c>
      <c r="F81" s="137">
        <v>4.8000000000000001E-2</v>
      </c>
      <c r="G81" s="199">
        <v>6035.45</v>
      </c>
      <c r="H81" s="199">
        <v>4.95</v>
      </c>
      <c r="I81" s="201">
        <v>4.95</v>
      </c>
      <c r="J81" s="196">
        <v>5.5E-2</v>
      </c>
    </row>
    <row r="82" spans="1:10" ht="27.75" customHeight="1" x14ac:dyDescent="0.25">
      <c r="A82" s="163" t="s">
        <v>436</v>
      </c>
      <c r="B82" s="28" t="s">
        <v>832</v>
      </c>
      <c r="C82" s="167" t="s">
        <v>423</v>
      </c>
      <c r="D82" s="138">
        <v>15.364000000000001</v>
      </c>
      <c r="E82" s="139">
        <v>0.93700000000000006</v>
      </c>
      <c r="F82" s="137">
        <v>0.57499999999999996</v>
      </c>
      <c r="G82" s="200">
        <v>0</v>
      </c>
      <c r="H82" s="200">
        <v>0</v>
      </c>
      <c r="I82" s="202">
        <v>0</v>
      </c>
      <c r="J82" s="195">
        <v>0</v>
      </c>
    </row>
    <row r="83" spans="1:10" ht="27.75" customHeight="1" x14ac:dyDescent="0.25">
      <c r="A83" s="163" t="s">
        <v>437</v>
      </c>
      <c r="B83" s="28" t="s">
        <v>833</v>
      </c>
      <c r="C83" s="167">
        <v>0</v>
      </c>
      <c r="D83" s="135">
        <v>-4.9000000000000004</v>
      </c>
      <c r="E83" s="136">
        <v>-0.45200000000000001</v>
      </c>
      <c r="F83" s="137">
        <v>-8.7999999999999995E-2</v>
      </c>
      <c r="G83" s="165">
        <v>0</v>
      </c>
      <c r="H83" s="200">
        <v>0</v>
      </c>
      <c r="I83" s="202">
        <v>0</v>
      </c>
      <c r="J83" s="195">
        <v>0</v>
      </c>
    </row>
    <row r="84" spans="1:10" ht="27.75" customHeight="1" x14ac:dyDescent="0.25">
      <c r="A84" s="163" t="s">
        <v>438</v>
      </c>
      <c r="B84" s="28" t="s">
        <v>834</v>
      </c>
      <c r="C84" s="167">
        <v>0</v>
      </c>
      <c r="D84" s="135">
        <v>-5.05</v>
      </c>
      <c r="E84" s="136">
        <v>-0.45100000000000001</v>
      </c>
      <c r="F84" s="137">
        <v>-9.0999999999999998E-2</v>
      </c>
      <c r="G84" s="165">
        <v>0</v>
      </c>
      <c r="H84" s="200">
        <v>0</v>
      </c>
      <c r="I84" s="202">
        <v>0</v>
      </c>
      <c r="J84" s="195">
        <v>0</v>
      </c>
    </row>
    <row r="85" spans="1:10" ht="27.75" customHeight="1" x14ac:dyDescent="0.25">
      <c r="A85" s="163" t="s">
        <v>439</v>
      </c>
      <c r="B85" s="28" t="s">
        <v>835</v>
      </c>
      <c r="C85" s="167">
        <v>0</v>
      </c>
      <c r="D85" s="135">
        <v>-4.9000000000000004</v>
      </c>
      <c r="E85" s="136">
        <v>-0.45200000000000001</v>
      </c>
      <c r="F85" s="137">
        <v>-8.7999999999999995E-2</v>
      </c>
      <c r="G85" s="165">
        <v>0</v>
      </c>
      <c r="H85" s="200">
        <v>0</v>
      </c>
      <c r="I85" s="202">
        <v>0</v>
      </c>
      <c r="J85" s="196">
        <v>0.14599999999999999</v>
      </c>
    </row>
    <row r="86" spans="1:10" ht="27.75" customHeight="1" x14ac:dyDescent="0.25">
      <c r="A86" s="163" t="s">
        <v>440</v>
      </c>
      <c r="B86" s="28" t="s">
        <v>836</v>
      </c>
      <c r="C86" s="167">
        <v>0</v>
      </c>
      <c r="D86" s="135">
        <v>-5.05</v>
      </c>
      <c r="E86" s="136">
        <v>-0.45100000000000001</v>
      </c>
      <c r="F86" s="137">
        <v>-9.0999999999999998E-2</v>
      </c>
      <c r="G86" s="165">
        <v>0</v>
      </c>
      <c r="H86" s="200">
        <v>0</v>
      </c>
      <c r="I86" s="202">
        <v>0</v>
      </c>
      <c r="J86" s="196">
        <v>0.129</v>
      </c>
    </row>
    <row r="87" spans="1:10" ht="27.75" customHeight="1" x14ac:dyDescent="0.25">
      <c r="A87" s="163" t="s">
        <v>441</v>
      </c>
      <c r="B87" s="28" t="s">
        <v>837</v>
      </c>
      <c r="C87" s="167">
        <v>0</v>
      </c>
      <c r="D87" s="135">
        <v>-6.5359999999999996</v>
      </c>
      <c r="E87" s="136">
        <v>-0.47899999999999998</v>
      </c>
      <c r="F87" s="137">
        <v>-0.124</v>
      </c>
      <c r="G87" s="199">
        <v>83.99</v>
      </c>
      <c r="H87" s="200">
        <v>0</v>
      </c>
      <c r="I87" s="202">
        <v>0</v>
      </c>
      <c r="J87" s="196">
        <v>0.23899999999999999</v>
      </c>
    </row>
    <row r="88" spans="1:10" ht="27.75" customHeight="1" x14ac:dyDescent="0.25">
      <c r="A88" s="163" t="s">
        <v>631</v>
      </c>
      <c r="B88" s="28"/>
      <c r="C88" s="167" t="s">
        <v>594</v>
      </c>
      <c r="D88" s="135">
        <v>3.75</v>
      </c>
      <c r="E88" s="136">
        <v>0.34599999999999997</v>
      </c>
      <c r="F88" s="137">
        <v>6.7000000000000004E-2</v>
      </c>
      <c r="G88" s="199">
        <v>3.17</v>
      </c>
      <c r="H88" s="200">
        <v>0</v>
      </c>
      <c r="I88" s="202">
        <v>0</v>
      </c>
      <c r="J88" s="195">
        <v>0</v>
      </c>
    </row>
    <row r="89" spans="1:10" ht="27.75" customHeight="1" x14ac:dyDescent="0.25">
      <c r="A89" s="163" t="s">
        <v>657</v>
      </c>
      <c r="B89" s="28"/>
      <c r="C89" s="167" t="s">
        <v>421</v>
      </c>
      <c r="D89" s="135">
        <v>3.75</v>
      </c>
      <c r="E89" s="136">
        <v>0.34599999999999997</v>
      </c>
      <c r="F89" s="137">
        <v>6.7000000000000004E-2</v>
      </c>
      <c r="G89" s="200">
        <v>0</v>
      </c>
      <c r="H89" s="200">
        <v>0</v>
      </c>
      <c r="I89" s="202">
        <v>0</v>
      </c>
      <c r="J89" s="195">
        <v>0</v>
      </c>
    </row>
    <row r="90" spans="1:10" ht="27.75" customHeight="1" x14ac:dyDescent="0.25">
      <c r="A90" s="163" t="s">
        <v>632</v>
      </c>
      <c r="B90" s="28"/>
      <c r="C90" s="167" t="s">
        <v>593</v>
      </c>
      <c r="D90" s="135">
        <v>3.8809999999999998</v>
      </c>
      <c r="E90" s="136">
        <v>0.35799999999999998</v>
      </c>
      <c r="F90" s="137">
        <v>7.0000000000000007E-2</v>
      </c>
      <c r="G90" s="199">
        <v>3.2</v>
      </c>
      <c r="H90" s="200">
        <v>0</v>
      </c>
      <c r="I90" s="202">
        <v>0</v>
      </c>
      <c r="J90" s="195">
        <v>0</v>
      </c>
    </row>
    <row r="91" spans="1:10" ht="27.75" customHeight="1" x14ac:dyDescent="0.25">
      <c r="A91" s="163" t="s">
        <v>633</v>
      </c>
      <c r="B91" s="28"/>
      <c r="C91" s="167" t="s">
        <v>593</v>
      </c>
      <c r="D91" s="135">
        <v>3.8809999999999998</v>
      </c>
      <c r="E91" s="136">
        <v>0.35799999999999998</v>
      </c>
      <c r="F91" s="137">
        <v>7.0000000000000007E-2</v>
      </c>
      <c r="G91" s="199">
        <v>4.4000000000000004</v>
      </c>
      <c r="H91" s="200">
        <v>0</v>
      </c>
      <c r="I91" s="202">
        <v>0</v>
      </c>
      <c r="J91" s="195">
        <v>0</v>
      </c>
    </row>
    <row r="92" spans="1:10" ht="27.75" customHeight="1" x14ac:dyDescent="0.25">
      <c r="A92" s="163" t="s">
        <v>634</v>
      </c>
      <c r="B92" s="28"/>
      <c r="C92" s="167" t="s">
        <v>593</v>
      </c>
      <c r="D92" s="135">
        <v>3.8809999999999998</v>
      </c>
      <c r="E92" s="136">
        <v>0.35799999999999998</v>
      </c>
      <c r="F92" s="137">
        <v>7.0000000000000007E-2</v>
      </c>
      <c r="G92" s="199">
        <v>6.53</v>
      </c>
      <c r="H92" s="200">
        <v>0</v>
      </c>
      <c r="I92" s="202">
        <v>0</v>
      </c>
      <c r="J92" s="195">
        <v>0</v>
      </c>
    </row>
    <row r="93" spans="1:10" ht="27.75" customHeight="1" x14ac:dyDescent="0.25">
      <c r="A93" s="163" t="s">
        <v>635</v>
      </c>
      <c r="B93" s="28"/>
      <c r="C93" s="167" t="s">
        <v>593</v>
      </c>
      <c r="D93" s="135">
        <v>3.8809999999999998</v>
      </c>
      <c r="E93" s="136">
        <v>0.35799999999999998</v>
      </c>
      <c r="F93" s="137">
        <v>7.0000000000000007E-2</v>
      </c>
      <c r="G93" s="199">
        <v>10.199999999999999</v>
      </c>
      <c r="H93" s="200">
        <v>0</v>
      </c>
      <c r="I93" s="202">
        <v>0</v>
      </c>
      <c r="J93" s="195">
        <v>0</v>
      </c>
    </row>
    <row r="94" spans="1:10" ht="27.75" customHeight="1" x14ac:dyDescent="0.25">
      <c r="A94" s="163" t="s">
        <v>636</v>
      </c>
      <c r="B94" s="28"/>
      <c r="C94" s="167" t="s">
        <v>593</v>
      </c>
      <c r="D94" s="135">
        <v>3.8809999999999998</v>
      </c>
      <c r="E94" s="136">
        <v>0.35799999999999998</v>
      </c>
      <c r="F94" s="137">
        <v>7.0000000000000007E-2</v>
      </c>
      <c r="G94" s="199">
        <v>21.27</v>
      </c>
      <c r="H94" s="200">
        <v>0</v>
      </c>
      <c r="I94" s="202">
        <v>0</v>
      </c>
      <c r="J94" s="195">
        <v>0</v>
      </c>
    </row>
    <row r="95" spans="1:10" ht="27.75" customHeight="1" x14ac:dyDescent="0.25">
      <c r="A95" s="163" t="s">
        <v>442</v>
      </c>
      <c r="B95" s="28"/>
      <c r="C95" s="167" t="s">
        <v>422</v>
      </c>
      <c r="D95" s="135">
        <v>3.8809999999999998</v>
      </c>
      <c r="E95" s="136">
        <v>0.35799999999999998</v>
      </c>
      <c r="F95" s="137">
        <v>7.0000000000000007E-2</v>
      </c>
      <c r="G95" s="200">
        <v>0</v>
      </c>
      <c r="H95" s="200">
        <v>0</v>
      </c>
      <c r="I95" s="202">
        <v>0</v>
      </c>
      <c r="J95" s="195">
        <v>0</v>
      </c>
    </row>
    <row r="96" spans="1:10" ht="27.75" customHeight="1" x14ac:dyDescent="0.25">
      <c r="A96" s="163" t="s">
        <v>557</v>
      </c>
      <c r="B96" s="28"/>
      <c r="C96" s="167">
        <v>0</v>
      </c>
      <c r="D96" s="135">
        <v>2.4950000000000001</v>
      </c>
      <c r="E96" s="136">
        <v>0.217</v>
      </c>
      <c r="F96" s="137">
        <v>4.4999999999999998E-2</v>
      </c>
      <c r="G96" s="199">
        <v>3.64</v>
      </c>
      <c r="H96" s="199">
        <v>2.16</v>
      </c>
      <c r="I96" s="201">
        <v>2.16</v>
      </c>
      <c r="J96" s="196">
        <v>0.06</v>
      </c>
    </row>
    <row r="97" spans="1:10" ht="27.75" customHeight="1" x14ac:dyDescent="0.25">
      <c r="A97" s="163" t="s">
        <v>558</v>
      </c>
      <c r="B97" s="28"/>
      <c r="C97" s="167">
        <v>0</v>
      </c>
      <c r="D97" s="135">
        <v>2.4950000000000001</v>
      </c>
      <c r="E97" s="136">
        <v>0.217</v>
      </c>
      <c r="F97" s="137">
        <v>4.4999999999999998E-2</v>
      </c>
      <c r="G97" s="199">
        <v>34.97</v>
      </c>
      <c r="H97" s="199">
        <v>2.16</v>
      </c>
      <c r="I97" s="201">
        <v>2.16</v>
      </c>
      <c r="J97" s="196">
        <v>0.06</v>
      </c>
    </row>
    <row r="98" spans="1:10" ht="27.75" customHeight="1" x14ac:dyDescent="0.25">
      <c r="A98" s="163" t="s">
        <v>559</v>
      </c>
      <c r="B98" s="28"/>
      <c r="C98" s="167">
        <v>0</v>
      </c>
      <c r="D98" s="135">
        <v>2.4950000000000001</v>
      </c>
      <c r="E98" s="136">
        <v>0.217</v>
      </c>
      <c r="F98" s="137">
        <v>4.4999999999999998E-2</v>
      </c>
      <c r="G98" s="199">
        <v>63.95</v>
      </c>
      <c r="H98" s="199">
        <v>2.16</v>
      </c>
      <c r="I98" s="201">
        <v>2.16</v>
      </c>
      <c r="J98" s="196">
        <v>0.06</v>
      </c>
    </row>
    <row r="99" spans="1:10" ht="27.75" customHeight="1" x14ac:dyDescent="0.25">
      <c r="A99" s="163" t="s">
        <v>560</v>
      </c>
      <c r="B99" s="28"/>
      <c r="C99" s="167">
        <v>0</v>
      </c>
      <c r="D99" s="135">
        <v>2.4950000000000001</v>
      </c>
      <c r="E99" s="136">
        <v>0.217</v>
      </c>
      <c r="F99" s="137">
        <v>4.4999999999999998E-2</v>
      </c>
      <c r="G99" s="199">
        <v>105.43</v>
      </c>
      <c r="H99" s="199">
        <v>2.16</v>
      </c>
      <c r="I99" s="201">
        <v>2.16</v>
      </c>
      <c r="J99" s="196">
        <v>0.06</v>
      </c>
    </row>
    <row r="100" spans="1:10" ht="27.75" customHeight="1" x14ac:dyDescent="0.25">
      <c r="A100" s="163" t="s">
        <v>561</v>
      </c>
      <c r="B100" s="28"/>
      <c r="C100" s="167">
        <v>0</v>
      </c>
      <c r="D100" s="135">
        <v>2.4950000000000001</v>
      </c>
      <c r="E100" s="136">
        <v>0.217</v>
      </c>
      <c r="F100" s="137">
        <v>4.4999999999999998E-2</v>
      </c>
      <c r="G100" s="199">
        <v>243.14</v>
      </c>
      <c r="H100" s="199">
        <v>2.16</v>
      </c>
      <c r="I100" s="201">
        <v>2.16</v>
      </c>
      <c r="J100" s="196">
        <v>0.06</v>
      </c>
    </row>
    <row r="101" spans="1:10" ht="27.75" customHeight="1" x14ac:dyDescent="0.25">
      <c r="A101" s="163" t="s">
        <v>562</v>
      </c>
      <c r="B101" s="28"/>
      <c r="C101" s="167">
        <v>0</v>
      </c>
      <c r="D101" s="135">
        <v>2.5670000000000002</v>
      </c>
      <c r="E101" s="136">
        <v>0.188</v>
      </c>
      <c r="F101" s="137">
        <v>4.9000000000000002E-2</v>
      </c>
      <c r="G101" s="199">
        <v>4.51</v>
      </c>
      <c r="H101" s="199">
        <v>3.22</v>
      </c>
      <c r="I101" s="201">
        <v>3.22</v>
      </c>
      <c r="J101" s="196">
        <v>5.8000000000000003E-2</v>
      </c>
    </row>
    <row r="102" spans="1:10" ht="27.75" customHeight="1" x14ac:dyDescent="0.25">
      <c r="A102" s="163" t="s">
        <v>563</v>
      </c>
      <c r="B102" s="28"/>
      <c r="C102" s="167">
        <v>0</v>
      </c>
      <c r="D102" s="135">
        <v>2.5670000000000002</v>
      </c>
      <c r="E102" s="136">
        <v>0.188</v>
      </c>
      <c r="F102" s="137">
        <v>4.9000000000000002E-2</v>
      </c>
      <c r="G102" s="199">
        <v>54.18</v>
      </c>
      <c r="H102" s="199">
        <v>3.22</v>
      </c>
      <c r="I102" s="201">
        <v>3.22</v>
      </c>
      <c r="J102" s="196">
        <v>5.8000000000000003E-2</v>
      </c>
    </row>
    <row r="103" spans="1:10" ht="27.75" customHeight="1" x14ac:dyDescent="0.25">
      <c r="A103" s="163" t="s">
        <v>564</v>
      </c>
      <c r="B103" s="28"/>
      <c r="C103" s="167">
        <v>0</v>
      </c>
      <c r="D103" s="135">
        <v>2.5670000000000002</v>
      </c>
      <c r="E103" s="136">
        <v>0.188</v>
      </c>
      <c r="F103" s="137">
        <v>4.9000000000000002E-2</v>
      </c>
      <c r="G103" s="199">
        <v>100.12</v>
      </c>
      <c r="H103" s="199">
        <v>3.22</v>
      </c>
      <c r="I103" s="201">
        <v>3.22</v>
      </c>
      <c r="J103" s="196">
        <v>5.8000000000000003E-2</v>
      </c>
    </row>
    <row r="104" spans="1:10" ht="27.75" customHeight="1" x14ac:dyDescent="0.25">
      <c r="A104" s="163" t="s">
        <v>565</v>
      </c>
      <c r="B104" s="28"/>
      <c r="C104" s="167">
        <v>0</v>
      </c>
      <c r="D104" s="135">
        <v>2.5670000000000002</v>
      </c>
      <c r="E104" s="136">
        <v>0.188</v>
      </c>
      <c r="F104" s="137">
        <v>4.9000000000000002E-2</v>
      </c>
      <c r="G104" s="199">
        <v>165.89</v>
      </c>
      <c r="H104" s="199">
        <v>3.22</v>
      </c>
      <c r="I104" s="201">
        <v>3.22</v>
      </c>
      <c r="J104" s="196">
        <v>5.8000000000000003E-2</v>
      </c>
    </row>
    <row r="105" spans="1:10" ht="27.75" customHeight="1" x14ac:dyDescent="0.25">
      <c r="A105" s="163" t="s">
        <v>566</v>
      </c>
      <c r="B105" s="28"/>
      <c r="C105" s="167">
        <v>0</v>
      </c>
      <c r="D105" s="135">
        <v>2.5670000000000002</v>
      </c>
      <c r="E105" s="136">
        <v>0.188</v>
      </c>
      <c r="F105" s="137">
        <v>4.9000000000000002E-2</v>
      </c>
      <c r="G105" s="199">
        <v>384.23</v>
      </c>
      <c r="H105" s="199">
        <v>3.22</v>
      </c>
      <c r="I105" s="201">
        <v>3.22</v>
      </c>
      <c r="J105" s="196">
        <v>5.8000000000000003E-2</v>
      </c>
    </row>
    <row r="106" spans="1:10" ht="27.75" customHeight="1" x14ac:dyDescent="0.25">
      <c r="A106" s="163" t="s">
        <v>567</v>
      </c>
      <c r="B106" s="28"/>
      <c r="C106" s="167">
        <v>0</v>
      </c>
      <c r="D106" s="135">
        <v>2.024</v>
      </c>
      <c r="E106" s="136">
        <v>0.13600000000000001</v>
      </c>
      <c r="F106" s="137">
        <v>3.7999999999999999E-2</v>
      </c>
      <c r="G106" s="199">
        <v>49.38</v>
      </c>
      <c r="H106" s="199">
        <v>3.95</v>
      </c>
      <c r="I106" s="201">
        <v>3.95</v>
      </c>
      <c r="J106" s="196">
        <v>4.3999999999999997E-2</v>
      </c>
    </row>
    <row r="107" spans="1:10" ht="27.75" customHeight="1" x14ac:dyDescent="0.25">
      <c r="A107" s="163" t="s">
        <v>568</v>
      </c>
      <c r="B107" s="28"/>
      <c r="C107" s="167">
        <v>0</v>
      </c>
      <c r="D107" s="135">
        <v>2.024</v>
      </c>
      <c r="E107" s="136">
        <v>0.13600000000000001</v>
      </c>
      <c r="F107" s="137">
        <v>3.7999999999999999E-2</v>
      </c>
      <c r="G107" s="199">
        <v>467.28</v>
      </c>
      <c r="H107" s="199">
        <v>3.95</v>
      </c>
      <c r="I107" s="201">
        <v>3.95</v>
      </c>
      <c r="J107" s="196">
        <v>4.3999999999999997E-2</v>
      </c>
    </row>
    <row r="108" spans="1:10" ht="27.75" customHeight="1" x14ac:dyDescent="0.25">
      <c r="A108" s="163" t="s">
        <v>569</v>
      </c>
      <c r="B108" s="28"/>
      <c r="C108" s="167">
        <v>0</v>
      </c>
      <c r="D108" s="135">
        <v>2.024</v>
      </c>
      <c r="E108" s="136">
        <v>0.13600000000000001</v>
      </c>
      <c r="F108" s="137">
        <v>3.7999999999999999E-2</v>
      </c>
      <c r="G108" s="199">
        <v>1138.25</v>
      </c>
      <c r="H108" s="199">
        <v>3.95</v>
      </c>
      <c r="I108" s="201">
        <v>3.95</v>
      </c>
      <c r="J108" s="196">
        <v>4.3999999999999997E-2</v>
      </c>
    </row>
    <row r="109" spans="1:10" ht="27.75" customHeight="1" x14ac:dyDescent="0.25">
      <c r="A109" s="163" t="s">
        <v>570</v>
      </c>
      <c r="B109" s="28"/>
      <c r="C109" s="167">
        <v>0</v>
      </c>
      <c r="D109" s="135">
        <v>2.024</v>
      </c>
      <c r="E109" s="136">
        <v>0.13600000000000001</v>
      </c>
      <c r="F109" s="137">
        <v>3.7999999999999999E-2</v>
      </c>
      <c r="G109" s="199">
        <v>2085.85</v>
      </c>
      <c r="H109" s="199">
        <v>3.95</v>
      </c>
      <c r="I109" s="201">
        <v>3.95</v>
      </c>
      <c r="J109" s="196">
        <v>4.3999999999999997E-2</v>
      </c>
    </row>
    <row r="110" spans="1:10" ht="27.75" customHeight="1" x14ac:dyDescent="0.25">
      <c r="A110" s="163" t="s">
        <v>571</v>
      </c>
      <c r="B110" s="28"/>
      <c r="C110" s="167">
        <v>0</v>
      </c>
      <c r="D110" s="135">
        <v>2.024</v>
      </c>
      <c r="E110" s="136">
        <v>0.13600000000000001</v>
      </c>
      <c r="F110" s="137">
        <v>3.7999999999999999E-2</v>
      </c>
      <c r="G110" s="199">
        <v>4817.74</v>
      </c>
      <c r="H110" s="199">
        <v>3.95</v>
      </c>
      <c r="I110" s="201">
        <v>3.95</v>
      </c>
      <c r="J110" s="196">
        <v>4.3999999999999997E-2</v>
      </c>
    </row>
    <row r="111" spans="1:10" ht="27.75" customHeight="1" x14ac:dyDescent="0.25">
      <c r="A111" s="163" t="s">
        <v>443</v>
      </c>
      <c r="B111" s="28"/>
      <c r="C111" s="167" t="s">
        <v>423</v>
      </c>
      <c r="D111" s="138">
        <v>12.263999999999999</v>
      </c>
      <c r="E111" s="139">
        <v>0.748</v>
      </c>
      <c r="F111" s="137">
        <v>0.45900000000000002</v>
      </c>
      <c r="G111" s="200">
        <v>0</v>
      </c>
      <c r="H111" s="200">
        <v>0</v>
      </c>
      <c r="I111" s="202">
        <v>0</v>
      </c>
      <c r="J111" s="195">
        <v>0</v>
      </c>
    </row>
    <row r="112" spans="1:10" ht="27.75" customHeight="1" x14ac:dyDescent="0.25">
      <c r="A112" s="163" t="s">
        <v>444</v>
      </c>
      <c r="B112" s="28"/>
      <c r="C112" s="167">
        <v>0</v>
      </c>
      <c r="D112" s="135">
        <v>-3.9119999999999999</v>
      </c>
      <c r="E112" s="136">
        <v>-0.36099999999999999</v>
      </c>
      <c r="F112" s="137">
        <v>-7.0000000000000007E-2</v>
      </c>
      <c r="G112" s="165">
        <v>0</v>
      </c>
      <c r="H112" s="200">
        <v>0</v>
      </c>
      <c r="I112" s="202">
        <v>0</v>
      </c>
      <c r="J112" s="195">
        <v>0</v>
      </c>
    </row>
    <row r="113" spans="1:10" ht="27.75" customHeight="1" x14ac:dyDescent="0.25">
      <c r="A113" s="163" t="s">
        <v>445</v>
      </c>
      <c r="B113" s="28"/>
      <c r="C113" s="167">
        <v>0</v>
      </c>
      <c r="D113" s="135">
        <v>-4.0309999999999997</v>
      </c>
      <c r="E113" s="136">
        <v>-0.36</v>
      </c>
      <c r="F113" s="137">
        <v>-7.2999999999999995E-2</v>
      </c>
      <c r="G113" s="165">
        <v>0</v>
      </c>
      <c r="H113" s="200">
        <v>0</v>
      </c>
      <c r="I113" s="202">
        <v>0</v>
      </c>
      <c r="J113" s="195">
        <v>0</v>
      </c>
    </row>
    <row r="114" spans="1:10" ht="27.75" customHeight="1" x14ac:dyDescent="0.25">
      <c r="A114" s="163" t="s">
        <v>446</v>
      </c>
      <c r="B114" s="28"/>
      <c r="C114" s="167">
        <v>0</v>
      </c>
      <c r="D114" s="135">
        <v>-3.9119999999999999</v>
      </c>
      <c r="E114" s="136">
        <v>-0.36099999999999999</v>
      </c>
      <c r="F114" s="137">
        <v>-7.0000000000000007E-2</v>
      </c>
      <c r="G114" s="165">
        <v>0</v>
      </c>
      <c r="H114" s="200">
        <v>0</v>
      </c>
      <c r="I114" s="202">
        <v>0</v>
      </c>
      <c r="J114" s="196">
        <v>0.11600000000000001</v>
      </c>
    </row>
    <row r="115" spans="1:10" ht="27.75" customHeight="1" x14ac:dyDescent="0.25">
      <c r="A115" s="163" t="s">
        <v>447</v>
      </c>
      <c r="B115" s="28"/>
      <c r="C115" s="167">
        <v>0</v>
      </c>
      <c r="D115" s="135">
        <v>-4.0309999999999997</v>
      </c>
      <c r="E115" s="136">
        <v>-0.36</v>
      </c>
      <c r="F115" s="137">
        <v>-7.2999999999999995E-2</v>
      </c>
      <c r="G115" s="165">
        <v>0</v>
      </c>
      <c r="H115" s="200">
        <v>0</v>
      </c>
      <c r="I115" s="202">
        <v>0</v>
      </c>
      <c r="J115" s="196">
        <v>0.10299999999999999</v>
      </c>
    </row>
    <row r="116" spans="1:10" ht="27.75" customHeight="1" x14ac:dyDescent="0.25">
      <c r="A116" s="163" t="s">
        <v>448</v>
      </c>
      <c r="B116" s="28"/>
      <c r="C116" s="167">
        <v>0</v>
      </c>
      <c r="D116" s="135">
        <v>-5.2169999999999996</v>
      </c>
      <c r="E116" s="136">
        <v>-0.38200000000000001</v>
      </c>
      <c r="F116" s="137">
        <v>-9.9000000000000005E-2</v>
      </c>
      <c r="G116" s="199">
        <v>67.040000000000006</v>
      </c>
      <c r="H116" s="200">
        <v>0</v>
      </c>
      <c r="I116" s="202">
        <v>0</v>
      </c>
      <c r="J116" s="196">
        <v>0.191</v>
      </c>
    </row>
    <row r="117" spans="1:10" ht="27.75" customHeight="1" x14ac:dyDescent="0.25">
      <c r="A117" s="163" t="s">
        <v>637</v>
      </c>
      <c r="B117" s="28"/>
      <c r="C117" s="167" t="s">
        <v>594</v>
      </c>
      <c r="D117" s="135">
        <v>3.145</v>
      </c>
      <c r="E117" s="136">
        <v>0.28999999999999998</v>
      </c>
      <c r="F117" s="137">
        <v>5.6000000000000001E-2</v>
      </c>
      <c r="G117" s="199">
        <v>2.66</v>
      </c>
      <c r="H117" s="200">
        <v>0</v>
      </c>
      <c r="I117" s="202">
        <v>0</v>
      </c>
      <c r="J117" s="195">
        <v>0</v>
      </c>
    </row>
    <row r="118" spans="1:10" ht="27.75" customHeight="1" x14ac:dyDescent="0.25">
      <c r="A118" s="163" t="s">
        <v>658</v>
      </c>
      <c r="B118" s="28"/>
      <c r="C118" s="167" t="s">
        <v>421</v>
      </c>
      <c r="D118" s="135">
        <v>3.145</v>
      </c>
      <c r="E118" s="136">
        <v>0.28999999999999998</v>
      </c>
      <c r="F118" s="137">
        <v>5.6000000000000001E-2</v>
      </c>
      <c r="G118" s="200">
        <v>0</v>
      </c>
      <c r="H118" s="200">
        <v>0</v>
      </c>
      <c r="I118" s="202">
        <v>0</v>
      </c>
      <c r="J118" s="195">
        <v>0</v>
      </c>
    </row>
    <row r="119" spans="1:10" ht="27.75" customHeight="1" x14ac:dyDescent="0.25">
      <c r="A119" s="163" t="s">
        <v>638</v>
      </c>
      <c r="B119" s="28"/>
      <c r="C119" s="167" t="s">
        <v>593</v>
      </c>
      <c r="D119" s="135">
        <v>3.2549999999999999</v>
      </c>
      <c r="E119" s="136">
        <v>0.3</v>
      </c>
      <c r="F119" s="137">
        <v>5.8000000000000003E-2</v>
      </c>
      <c r="G119" s="199">
        <v>2.68</v>
      </c>
      <c r="H119" s="200">
        <v>0</v>
      </c>
      <c r="I119" s="202">
        <v>0</v>
      </c>
      <c r="J119" s="195">
        <v>0</v>
      </c>
    </row>
    <row r="120" spans="1:10" ht="27.75" customHeight="1" x14ac:dyDescent="0.25">
      <c r="A120" s="163" t="s">
        <v>639</v>
      </c>
      <c r="B120" s="28"/>
      <c r="C120" s="167" t="s">
        <v>593</v>
      </c>
      <c r="D120" s="135">
        <v>3.2549999999999999</v>
      </c>
      <c r="E120" s="136">
        <v>0.3</v>
      </c>
      <c r="F120" s="137">
        <v>5.8000000000000003E-2</v>
      </c>
      <c r="G120" s="199">
        <v>3.69</v>
      </c>
      <c r="H120" s="200">
        <v>0</v>
      </c>
      <c r="I120" s="202">
        <v>0</v>
      </c>
      <c r="J120" s="195">
        <v>0</v>
      </c>
    </row>
    <row r="121" spans="1:10" ht="27.75" customHeight="1" x14ac:dyDescent="0.25">
      <c r="A121" s="163" t="s">
        <v>640</v>
      </c>
      <c r="B121" s="28"/>
      <c r="C121" s="167" t="s">
        <v>593</v>
      </c>
      <c r="D121" s="135">
        <v>3.2549999999999999</v>
      </c>
      <c r="E121" s="136">
        <v>0.3</v>
      </c>
      <c r="F121" s="137">
        <v>5.8000000000000003E-2</v>
      </c>
      <c r="G121" s="199">
        <v>5.47</v>
      </c>
      <c r="H121" s="200">
        <v>0</v>
      </c>
      <c r="I121" s="202">
        <v>0</v>
      </c>
      <c r="J121" s="195">
        <v>0</v>
      </c>
    </row>
    <row r="122" spans="1:10" ht="27.75" customHeight="1" x14ac:dyDescent="0.25">
      <c r="A122" s="163" t="s">
        <v>641</v>
      </c>
      <c r="B122" s="28"/>
      <c r="C122" s="167" t="s">
        <v>593</v>
      </c>
      <c r="D122" s="135">
        <v>3.2549999999999999</v>
      </c>
      <c r="E122" s="136">
        <v>0.3</v>
      </c>
      <c r="F122" s="137">
        <v>5.8000000000000003E-2</v>
      </c>
      <c r="G122" s="199">
        <v>8.56</v>
      </c>
      <c r="H122" s="200">
        <v>0</v>
      </c>
      <c r="I122" s="202">
        <v>0</v>
      </c>
      <c r="J122" s="195">
        <v>0</v>
      </c>
    </row>
    <row r="123" spans="1:10" ht="27.75" customHeight="1" x14ac:dyDescent="0.25">
      <c r="A123" s="163" t="s">
        <v>642</v>
      </c>
      <c r="B123" s="28"/>
      <c r="C123" s="167" t="s">
        <v>593</v>
      </c>
      <c r="D123" s="135">
        <v>3.2549999999999999</v>
      </c>
      <c r="E123" s="136">
        <v>0.3</v>
      </c>
      <c r="F123" s="137">
        <v>5.8000000000000003E-2</v>
      </c>
      <c r="G123" s="199">
        <v>17.84</v>
      </c>
      <c r="H123" s="200">
        <v>0</v>
      </c>
      <c r="I123" s="202">
        <v>0</v>
      </c>
      <c r="J123" s="195">
        <v>0</v>
      </c>
    </row>
    <row r="124" spans="1:10" ht="27.75" customHeight="1" x14ac:dyDescent="0.25">
      <c r="A124" s="163" t="s">
        <v>449</v>
      </c>
      <c r="B124" s="28"/>
      <c r="C124" s="167" t="s">
        <v>422</v>
      </c>
      <c r="D124" s="135">
        <v>3.2549999999999999</v>
      </c>
      <c r="E124" s="136">
        <v>0.3</v>
      </c>
      <c r="F124" s="137">
        <v>5.8000000000000003E-2</v>
      </c>
      <c r="G124" s="200">
        <v>0</v>
      </c>
      <c r="H124" s="200">
        <v>0</v>
      </c>
      <c r="I124" s="202">
        <v>0</v>
      </c>
      <c r="J124" s="195">
        <v>0</v>
      </c>
    </row>
    <row r="125" spans="1:10" ht="27.75" customHeight="1" x14ac:dyDescent="0.25">
      <c r="A125" s="163" t="s">
        <v>542</v>
      </c>
      <c r="B125" s="28"/>
      <c r="C125" s="167">
        <v>0</v>
      </c>
      <c r="D125" s="135">
        <v>2.0920000000000001</v>
      </c>
      <c r="E125" s="136">
        <v>0.182</v>
      </c>
      <c r="F125" s="137">
        <v>3.7999999999999999E-2</v>
      </c>
      <c r="G125" s="199">
        <v>3.05</v>
      </c>
      <c r="H125" s="199">
        <v>1.81</v>
      </c>
      <c r="I125" s="201">
        <v>1.81</v>
      </c>
      <c r="J125" s="196">
        <v>5.0999999999999997E-2</v>
      </c>
    </row>
    <row r="126" spans="1:10" ht="27.75" customHeight="1" x14ac:dyDescent="0.25">
      <c r="A126" s="163" t="s">
        <v>543</v>
      </c>
      <c r="B126" s="28"/>
      <c r="C126" s="167">
        <v>0</v>
      </c>
      <c r="D126" s="135">
        <v>2.0920000000000001</v>
      </c>
      <c r="E126" s="136">
        <v>0.182</v>
      </c>
      <c r="F126" s="137">
        <v>3.7999999999999999E-2</v>
      </c>
      <c r="G126" s="199">
        <v>29.33</v>
      </c>
      <c r="H126" s="199">
        <v>1.81</v>
      </c>
      <c r="I126" s="201">
        <v>1.81</v>
      </c>
      <c r="J126" s="196">
        <v>5.0999999999999997E-2</v>
      </c>
    </row>
    <row r="127" spans="1:10" ht="27.75" customHeight="1" x14ac:dyDescent="0.25">
      <c r="A127" s="163" t="s">
        <v>544</v>
      </c>
      <c r="B127" s="28"/>
      <c r="C127" s="167">
        <v>0</v>
      </c>
      <c r="D127" s="135">
        <v>2.0920000000000001</v>
      </c>
      <c r="E127" s="136">
        <v>0.182</v>
      </c>
      <c r="F127" s="137">
        <v>3.7999999999999999E-2</v>
      </c>
      <c r="G127" s="199">
        <v>53.63</v>
      </c>
      <c r="H127" s="199">
        <v>1.81</v>
      </c>
      <c r="I127" s="201">
        <v>1.81</v>
      </c>
      <c r="J127" s="196">
        <v>5.0999999999999997E-2</v>
      </c>
    </row>
    <row r="128" spans="1:10" ht="27.75" customHeight="1" x14ac:dyDescent="0.25">
      <c r="A128" s="163" t="s">
        <v>545</v>
      </c>
      <c r="B128" s="28"/>
      <c r="C128" s="167">
        <v>0</v>
      </c>
      <c r="D128" s="135">
        <v>2.0920000000000001</v>
      </c>
      <c r="E128" s="136">
        <v>0.182</v>
      </c>
      <c r="F128" s="137">
        <v>3.7999999999999999E-2</v>
      </c>
      <c r="G128" s="199">
        <v>88.42</v>
      </c>
      <c r="H128" s="199">
        <v>1.81</v>
      </c>
      <c r="I128" s="201">
        <v>1.81</v>
      </c>
      <c r="J128" s="196">
        <v>5.0999999999999997E-2</v>
      </c>
    </row>
    <row r="129" spans="1:10" ht="27.75" customHeight="1" x14ac:dyDescent="0.25">
      <c r="A129" s="163" t="s">
        <v>546</v>
      </c>
      <c r="B129" s="28"/>
      <c r="C129" s="167">
        <v>0</v>
      </c>
      <c r="D129" s="135">
        <v>2.0920000000000001</v>
      </c>
      <c r="E129" s="136">
        <v>0.182</v>
      </c>
      <c r="F129" s="137">
        <v>3.7999999999999999E-2</v>
      </c>
      <c r="G129" s="199">
        <v>203.92</v>
      </c>
      <c r="H129" s="199">
        <v>1.81</v>
      </c>
      <c r="I129" s="201">
        <v>1.81</v>
      </c>
      <c r="J129" s="196">
        <v>5.0999999999999997E-2</v>
      </c>
    </row>
    <row r="130" spans="1:10" ht="27.75" customHeight="1" x14ac:dyDescent="0.25">
      <c r="A130" s="163" t="s">
        <v>547</v>
      </c>
      <c r="B130" s="28"/>
      <c r="C130" s="167">
        <v>0</v>
      </c>
      <c r="D130" s="135">
        <v>2.153</v>
      </c>
      <c r="E130" s="136">
        <v>0.158</v>
      </c>
      <c r="F130" s="137">
        <v>4.1000000000000002E-2</v>
      </c>
      <c r="G130" s="199">
        <v>3.78</v>
      </c>
      <c r="H130" s="199">
        <v>2.7</v>
      </c>
      <c r="I130" s="201">
        <v>2.7</v>
      </c>
      <c r="J130" s="196">
        <v>4.9000000000000002E-2</v>
      </c>
    </row>
    <row r="131" spans="1:10" ht="27.75" customHeight="1" x14ac:dyDescent="0.25">
      <c r="A131" s="163" t="s">
        <v>548</v>
      </c>
      <c r="B131" s="28"/>
      <c r="C131" s="167">
        <v>0</v>
      </c>
      <c r="D131" s="135">
        <v>2.153</v>
      </c>
      <c r="E131" s="136">
        <v>0.158</v>
      </c>
      <c r="F131" s="137">
        <v>4.1000000000000002E-2</v>
      </c>
      <c r="G131" s="199">
        <v>45.44</v>
      </c>
      <c r="H131" s="199">
        <v>2.7</v>
      </c>
      <c r="I131" s="201">
        <v>2.7</v>
      </c>
      <c r="J131" s="196">
        <v>4.9000000000000002E-2</v>
      </c>
    </row>
    <row r="132" spans="1:10" ht="27.75" customHeight="1" x14ac:dyDescent="0.25">
      <c r="A132" s="163" t="s">
        <v>549</v>
      </c>
      <c r="B132" s="28"/>
      <c r="C132" s="167">
        <v>0</v>
      </c>
      <c r="D132" s="135">
        <v>2.153</v>
      </c>
      <c r="E132" s="136">
        <v>0.158</v>
      </c>
      <c r="F132" s="137">
        <v>4.1000000000000002E-2</v>
      </c>
      <c r="G132" s="199">
        <v>83.97</v>
      </c>
      <c r="H132" s="199">
        <v>2.7</v>
      </c>
      <c r="I132" s="201">
        <v>2.7</v>
      </c>
      <c r="J132" s="196">
        <v>4.9000000000000002E-2</v>
      </c>
    </row>
    <row r="133" spans="1:10" ht="27.75" customHeight="1" x14ac:dyDescent="0.25">
      <c r="A133" s="163" t="s">
        <v>550</v>
      </c>
      <c r="B133" s="28"/>
      <c r="C133" s="167">
        <v>0</v>
      </c>
      <c r="D133" s="135">
        <v>2.153</v>
      </c>
      <c r="E133" s="136">
        <v>0.158</v>
      </c>
      <c r="F133" s="137">
        <v>4.1000000000000002E-2</v>
      </c>
      <c r="G133" s="199">
        <v>139.13</v>
      </c>
      <c r="H133" s="199">
        <v>2.7</v>
      </c>
      <c r="I133" s="201">
        <v>2.7</v>
      </c>
      <c r="J133" s="196">
        <v>4.9000000000000002E-2</v>
      </c>
    </row>
    <row r="134" spans="1:10" ht="27.75" customHeight="1" x14ac:dyDescent="0.25">
      <c r="A134" s="163" t="s">
        <v>551</v>
      </c>
      <c r="B134" s="28"/>
      <c r="C134" s="167">
        <v>0</v>
      </c>
      <c r="D134" s="135">
        <v>2.153</v>
      </c>
      <c r="E134" s="136">
        <v>0.158</v>
      </c>
      <c r="F134" s="137">
        <v>4.1000000000000002E-2</v>
      </c>
      <c r="G134" s="199">
        <v>322.26</v>
      </c>
      <c r="H134" s="199">
        <v>2.7</v>
      </c>
      <c r="I134" s="201">
        <v>2.7</v>
      </c>
      <c r="J134" s="196">
        <v>4.9000000000000002E-2</v>
      </c>
    </row>
    <row r="135" spans="1:10" ht="27.75" customHeight="1" x14ac:dyDescent="0.25">
      <c r="A135" s="163" t="s">
        <v>552</v>
      </c>
      <c r="B135" s="28"/>
      <c r="C135" s="167">
        <v>0</v>
      </c>
      <c r="D135" s="135">
        <v>1.698</v>
      </c>
      <c r="E135" s="136">
        <v>0.114</v>
      </c>
      <c r="F135" s="137">
        <v>3.2000000000000001E-2</v>
      </c>
      <c r="G135" s="199">
        <v>41.41</v>
      </c>
      <c r="H135" s="199">
        <v>3.32</v>
      </c>
      <c r="I135" s="201">
        <v>3.32</v>
      </c>
      <c r="J135" s="196">
        <v>3.6999999999999998E-2</v>
      </c>
    </row>
    <row r="136" spans="1:10" ht="27.75" customHeight="1" x14ac:dyDescent="0.25">
      <c r="A136" s="163" t="s">
        <v>553</v>
      </c>
      <c r="B136" s="28"/>
      <c r="C136" s="167">
        <v>0</v>
      </c>
      <c r="D136" s="135">
        <v>1.698</v>
      </c>
      <c r="E136" s="136">
        <v>0.114</v>
      </c>
      <c r="F136" s="137">
        <v>3.2000000000000001E-2</v>
      </c>
      <c r="G136" s="199">
        <v>391.91</v>
      </c>
      <c r="H136" s="199">
        <v>3.32</v>
      </c>
      <c r="I136" s="201">
        <v>3.32</v>
      </c>
      <c r="J136" s="196">
        <v>3.6999999999999998E-2</v>
      </c>
    </row>
    <row r="137" spans="1:10" ht="27.75" customHeight="1" x14ac:dyDescent="0.25">
      <c r="A137" s="163" t="s">
        <v>554</v>
      </c>
      <c r="B137" s="28"/>
      <c r="C137" s="167">
        <v>0</v>
      </c>
      <c r="D137" s="135">
        <v>1.698</v>
      </c>
      <c r="E137" s="136">
        <v>0.114</v>
      </c>
      <c r="F137" s="137">
        <v>3.2000000000000001E-2</v>
      </c>
      <c r="G137" s="199">
        <v>954.66</v>
      </c>
      <c r="H137" s="199">
        <v>3.32</v>
      </c>
      <c r="I137" s="201">
        <v>3.32</v>
      </c>
      <c r="J137" s="196">
        <v>3.6999999999999998E-2</v>
      </c>
    </row>
    <row r="138" spans="1:10" ht="27.75" customHeight="1" x14ac:dyDescent="0.25">
      <c r="A138" s="163" t="s">
        <v>555</v>
      </c>
      <c r="B138" s="28"/>
      <c r="C138" s="167">
        <v>0</v>
      </c>
      <c r="D138" s="135">
        <v>1.698</v>
      </c>
      <c r="E138" s="136">
        <v>0.114</v>
      </c>
      <c r="F138" s="137">
        <v>3.2000000000000001E-2</v>
      </c>
      <c r="G138" s="199">
        <v>1749.42</v>
      </c>
      <c r="H138" s="199">
        <v>3.32</v>
      </c>
      <c r="I138" s="201">
        <v>3.32</v>
      </c>
      <c r="J138" s="196">
        <v>3.6999999999999998E-2</v>
      </c>
    </row>
    <row r="139" spans="1:10" ht="27.75" customHeight="1" x14ac:dyDescent="0.25">
      <c r="A139" s="163" t="s">
        <v>556</v>
      </c>
      <c r="B139" s="28"/>
      <c r="C139" s="167">
        <v>0</v>
      </c>
      <c r="D139" s="135">
        <v>1.698</v>
      </c>
      <c r="E139" s="136">
        <v>0.114</v>
      </c>
      <c r="F139" s="137">
        <v>3.2000000000000001E-2</v>
      </c>
      <c r="G139" s="199">
        <v>4040.67</v>
      </c>
      <c r="H139" s="199">
        <v>3.32</v>
      </c>
      <c r="I139" s="201">
        <v>3.32</v>
      </c>
      <c r="J139" s="196">
        <v>3.6999999999999998E-2</v>
      </c>
    </row>
    <row r="140" spans="1:10" ht="27.75" customHeight="1" x14ac:dyDescent="0.25">
      <c r="A140" s="163" t="s">
        <v>450</v>
      </c>
      <c r="B140" s="28"/>
      <c r="C140" s="167" t="s">
        <v>423</v>
      </c>
      <c r="D140" s="138">
        <v>10.286</v>
      </c>
      <c r="E140" s="139">
        <v>0.627</v>
      </c>
      <c r="F140" s="137">
        <v>0.38500000000000001</v>
      </c>
      <c r="G140" s="200">
        <v>0</v>
      </c>
      <c r="H140" s="200">
        <v>0</v>
      </c>
      <c r="I140" s="202">
        <v>0</v>
      </c>
      <c r="J140" s="195">
        <v>0</v>
      </c>
    </row>
    <row r="141" spans="1:10" ht="27.75" customHeight="1" x14ac:dyDescent="0.25">
      <c r="A141" s="163" t="s">
        <v>451</v>
      </c>
      <c r="B141" s="28"/>
      <c r="C141" s="167">
        <v>0</v>
      </c>
      <c r="D141" s="135">
        <v>-3.2810000000000001</v>
      </c>
      <c r="E141" s="136">
        <v>-0.30299999999999999</v>
      </c>
      <c r="F141" s="137">
        <v>-5.8999999999999997E-2</v>
      </c>
      <c r="G141" s="165">
        <v>0</v>
      </c>
      <c r="H141" s="200">
        <v>0</v>
      </c>
      <c r="I141" s="202">
        <v>0</v>
      </c>
      <c r="J141" s="195">
        <v>0</v>
      </c>
    </row>
    <row r="142" spans="1:10" ht="27.75" customHeight="1" x14ac:dyDescent="0.25">
      <c r="A142" s="163" t="s">
        <v>452</v>
      </c>
      <c r="B142" s="28"/>
      <c r="C142" s="167">
        <v>0</v>
      </c>
      <c r="D142" s="135">
        <v>-3.3809999999999998</v>
      </c>
      <c r="E142" s="136">
        <v>-0.30199999999999999</v>
      </c>
      <c r="F142" s="137">
        <v>-6.0999999999999999E-2</v>
      </c>
      <c r="G142" s="165">
        <v>0</v>
      </c>
      <c r="H142" s="200">
        <v>0</v>
      </c>
      <c r="I142" s="202">
        <v>0</v>
      </c>
      <c r="J142" s="195">
        <v>0</v>
      </c>
    </row>
    <row r="143" spans="1:10" ht="27.75" customHeight="1" x14ac:dyDescent="0.25">
      <c r="A143" s="163" t="s">
        <v>453</v>
      </c>
      <c r="B143" s="28"/>
      <c r="C143" s="167">
        <v>0</v>
      </c>
      <c r="D143" s="135">
        <v>-3.2810000000000001</v>
      </c>
      <c r="E143" s="136">
        <v>-0.30299999999999999</v>
      </c>
      <c r="F143" s="137">
        <v>-5.8999999999999997E-2</v>
      </c>
      <c r="G143" s="165">
        <v>0</v>
      </c>
      <c r="H143" s="200">
        <v>0</v>
      </c>
      <c r="I143" s="202">
        <v>0</v>
      </c>
      <c r="J143" s="196">
        <v>9.8000000000000004E-2</v>
      </c>
    </row>
    <row r="144" spans="1:10" ht="27.75" customHeight="1" x14ac:dyDescent="0.25">
      <c r="A144" s="163" t="s">
        <v>454</v>
      </c>
      <c r="B144" s="28"/>
      <c r="C144" s="167">
        <v>0</v>
      </c>
      <c r="D144" s="135">
        <v>-3.3809999999999998</v>
      </c>
      <c r="E144" s="136">
        <v>-0.30199999999999999</v>
      </c>
      <c r="F144" s="137">
        <v>-6.0999999999999999E-2</v>
      </c>
      <c r="G144" s="165">
        <v>0</v>
      </c>
      <c r="H144" s="200">
        <v>0</v>
      </c>
      <c r="I144" s="202">
        <v>0</v>
      </c>
      <c r="J144" s="196">
        <v>8.6999999999999994E-2</v>
      </c>
    </row>
    <row r="145" spans="1:10" ht="27.75" customHeight="1" x14ac:dyDescent="0.25">
      <c r="A145" s="163" t="s">
        <v>455</v>
      </c>
      <c r="B145" s="28"/>
      <c r="C145" s="167">
        <v>0</v>
      </c>
      <c r="D145" s="135">
        <v>-4.375</v>
      </c>
      <c r="E145" s="136">
        <v>-0.32100000000000001</v>
      </c>
      <c r="F145" s="137">
        <v>-8.3000000000000004E-2</v>
      </c>
      <c r="G145" s="199">
        <v>56.23</v>
      </c>
      <c r="H145" s="200">
        <v>0</v>
      </c>
      <c r="I145" s="202">
        <v>0</v>
      </c>
      <c r="J145" s="196">
        <v>0.16</v>
      </c>
    </row>
    <row r="146" spans="1:10" ht="27.75" customHeight="1" x14ac:dyDescent="0.25">
      <c r="A146" s="163" t="s">
        <v>643</v>
      </c>
      <c r="B146" s="28"/>
      <c r="C146" s="167" t="s">
        <v>594</v>
      </c>
      <c r="D146" s="135">
        <v>1.786</v>
      </c>
      <c r="E146" s="136">
        <v>0.16500000000000001</v>
      </c>
      <c r="F146" s="137">
        <v>3.2000000000000001E-2</v>
      </c>
      <c r="G146" s="199">
        <v>1.51</v>
      </c>
      <c r="H146" s="200">
        <v>0</v>
      </c>
      <c r="I146" s="202">
        <v>0</v>
      </c>
      <c r="J146" s="195">
        <v>0</v>
      </c>
    </row>
    <row r="147" spans="1:10" ht="27.75" customHeight="1" x14ac:dyDescent="0.25">
      <c r="A147" s="163" t="s">
        <v>659</v>
      </c>
      <c r="B147" s="28"/>
      <c r="C147" s="167" t="s">
        <v>421</v>
      </c>
      <c r="D147" s="135">
        <v>1.786</v>
      </c>
      <c r="E147" s="136">
        <v>0.16500000000000001</v>
      </c>
      <c r="F147" s="137">
        <v>3.2000000000000001E-2</v>
      </c>
      <c r="G147" s="200">
        <v>0</v>
      </c>
      <c r="H147" s="200">
        <v>0</v>
      </c>
      <c r="I147" s="202">
        <v>0</v>
      </c>
      <c r="J147" s="195">
        <v>0</v>
      </c>
    </row>
    <row r="148" spans="1:10" ht="27.75" customHeight="1" x14ac:dyDescent="0.25">
      <c r="A148" s="163" t="s">
        <v>644</v>
      </c>
      <c r="B148" s="28"/>
      <c r="C148" s="167" t="s">
        <v>593</v>
      </c>
      <c r="D148" s="135">
        <v>1.849</v>
      </c>
      <c r="E148" s="136">
        <v>0.17100000000000001</v>
      </c>
      <c r="F148" s="137">
        <v>3.3000000000000002E-2</v>
      </c>
      <c r="G148" s="199">
        <v>1.52</v>
      </c>
      <c r="H148" s="200">
        <v>0</v>
      </c>
      <c r="I148" s="202">
        <v>0</v>
      </c>
      <c r="J148" s="195">
        <v>0</v>
      </c>
    </row>
    <row r="149" spans="1:10" ht="27.75" customHeight="1" x14ac:dyDescent="0.25">
      <c r="A149" s="163" t="s">
        <v>645</v>
      </c>
      <c r="B149" s="28"/>
      <c r="C149" s="167" t="s">
        <v>593</v>
      </c>
      <c r="D149" s="135">
        <v>1.849</v>
      </c>
      <c r="E149" s="136">
        <v>0.17100000000000001</v>
      </c>
      <c r="F149" s="137">
        <v>3.3000000000000002E-2</v>
      </c>
      <c r="G149" s="199">
        <v>2.1</v>
      </c>
      <c r="H149" s="200">
        <v>0</v>
      </c>
      <c r="I149" s="202">
        <v>0</v>
      </c>
      <c r="J149" s="195">
        <v>0</v>
      </c>
    </row>
    <row r="150" spans="1:10" ht="27.75" customHeight="1" x14ac:dyDescent="0.25">
      <c r="A150" s="163" t="s">
        <v>646</v>
      </c>
      <c r="B150" s="28"/>
      <c r="C150" s="167" t="s">
        <v>593</v>
      </c>
      <c r="D150" s="135">
        <v>1.849</v>
      </c>
      <c r="E150" s="136">
        <v>0.17100000000000001</v>
      </c>
      <c r="F150" s="137">
        <v>3.3000000000000002E-2</v>
      </c>
      <c r="G150" s="199">
        <v>3.11</v>
      </c>
      <c r="H150" s="200">
        <v>0</v>
      </c>
      <c r="I150" s="202">
        <v>0</v>
      </c>
      <c r="J150" s="195">
        <v>0</v>
      </c>
    </row>
    <row r="151" spans="1:10" ht="27.75" customHeight="1" x14ac:dyDescent="0.25">
      <c r="A151" s="163" t="s">
        <v>647</v>
      </c>
      <c r="B151" s="28"/>
      <c r="C151" s="167" t="s">
        <v>593</v>
      </c>
      <c r="D151" s="135">
        <v>1.849</v>
      </c>
      <c r="E151" s="136">
        <v>0.17100000000000001</v>
      </c>
      <c r="F151" s="137">
        <v>3.3000000000000002E-2</v>
      </c>
      <c r="G151" s="199">
        <v>4.8600000000000003</v>
      </c>
      <c r="H151" s="200">
        <v>0</v>
      </c>
      <c r="I151" s="202">
        <v>0</v>
      </c>
      <c r="J151" s="195">
        <v>0</v>
      </c>
    </row>
    <row r="152" spans="1:10" ht="27.75" customHeight="1" x14ac:dyDescent="0.25">
      <c r="A152" s="163" t="s">
        <v>648</v>
      </c>
      <c r="B152" s="28"/>
      <c r="C152" s="167" t="s">
        <v>593</v>
      </c>
      <c r="D152" s="135">
        <v>1.849</v>
      </c>
      <c r="E152" s="136">
        <v>0.17100000000000001</v>
      </c>
      <c r="F152" s="137">
        <v>3.3000000000000002E-2</v>
      </c>
      <c r="G152" s="199">
        <v>10.130000000000001</v>
      </c>
      <c r="H152" s="200">
        <v>0</v>
      </c>
      <c r="I152" s="202">
        <v>0</v>
      </c>
      <c r="J152" s="195">
        <v>0</v>
      </c>
    </row>
    <row r="153" spans="1:10" ht="27.75" customHeight="1" x14ac:dyDescent="0.25">
      <c r="A153" s="163" t="s">
        <v>456</v>
      </c>
      <c r="B153" s="28"/>
      <c r="C153" s="167" t="s">
        <v>422</v>
      </c>
      <c r="D153" s="135">
        <v>1.849</v>
      </c>
      <c r="E153" s="136">
        <v>0.17100000000000001</v>
      </c>
      <c r="F153" s="137">
        <v>3.3000000000000002E-2</v>
      </c>
      <c r="G153" s="200">
        <v>0</v>
      </c>
      <c r="H153" s="200">
        <v>0</v>
      </c>
      <c r="I153" s="202">
        <v>0</v>
      </c>
      <c r="J153" s="195">
        <v>0</v>
      </c>
    </row>
    <row r="154" spans="1:10" ht="27.75" customHeight="1" x14ac:dyDescent="0.25">
      <c r="A154" s="163" t="s">
        <v>527</v>
      </c>
      <c r="B154" s="28"/>
      <c r="C154" s="167">
        <v>0</v>
      </c>
      <c r="D154" s="135">
        <v>1.1879999999999999</v>
      </c>
      <c r="E154" s="136">
        <v>0.104</v>
      </c>
      <c r="F154" s="137">
        <v>2.1999999999999999E-2</v>
      </c>
      <c r="G154" s="199">
        <v>1.74</v>
      </c>
      <c r="H154" s="199">
        <v>1.03</v>
      </c>
      <c r="I154" s="201">
        <v>1.03</v>
      </c>
      <c r="J154" s="196">
        <v>2.9000000000000001E-2</v>
      </c>
    </row>
    <row r="155" spans="1:10" ht="27.75" customHeight="1" x14ac:dyDescent="0.25">
      <c r="A155" s="163" t="s">
        <v>528</v>
      </c>
      <c r="B155" s="28"/>
      <c r="C155" s="167">
        <v>0</v>
      </c>
      <c r="D155" s="135">
        <v>1.1879999999999999</v>
      </c>
      <c r="E155" s="136">
        <v>0.104</v>
      </c>
      <c r="F155" s="137">
        <v>2.1999999999999999E-2</v>
      </c>
      <c r="G155" s="199">
        <v>16.66</v>
      </c>
      <c r="H155" s="199">
        <v>1.03</v>
      </c>
      <c r="I155" s="201">
        <v>1.03</v>
      </c>
      <c r="J155" s="196">
        <v>2.9000000000000001E-2</v>
      </c>
    </row>
    <row r="156" spans="1:10" ht="27.75" customHeight="1" x14ac:dyDescent="0.25">
      <c r="A156" s="163" t="s">
        <v>529</v>
      </c>
      <c r="B156" s="28"/>
      <c r="C156" s="167">
        <v>0</v>
      </c>
      <c r="D156" s="135">
        <v>1.1879999999999999</v>
      </c>
      <c r="E156" s="136">
        <v>0.104</v>
      </c>
      <c r="F156" s="137">
        <v>2.1999999999999999E-2</v>
      </c>
      <c r="G156" s="199">
        <v>30.46</v>
      </c>
      <c r="H156" s="199">
        <v>1.03</v>
      </c>
      <c r="I156" s="201">
        <v>1.03</v>
      </c>
      <c r="J156" s="196">
        <v>2.9000000000000001E-2</v>
      </c>
    </row>
    <row r="157" spans="1:10" ht="27.75" customHeight="1" x14ac:dyDescent="0.25">
      <c r="A157" s="163" t="s">
        <v>530</v>
      </c>
      <c r="B157" s="28"/>
      <c r="C157" s="167">
        <v>0</v>
      </c>
      <c r="D157" s="135">
        <v>1.1879999999999999</v>
      </c>
      <c r="E157" s="136">
        <v>0.104</v>
      </c>
      <c r="F157" s="137">
        <v>2.1999999999999999E-2</v>
      </c>
      <c r="G157" s="199">
        <v>50.22</v>
      </c>
      <c r="H157" s="199">
        <v>1.03</v>
      </c>
      <c r="I157" s="201">
        <v>1.03</v>
      </c>
      <c r="J157" s="196">
        <v>2.9000000000000001E-2</v>
      </c>
    </row>
    <row r="158" spans="1:10" ht="27.75" customHeight="1" x14ac:dyDescent="0.25">
      <c r="A158" s="163" t="s">
        <v>531</v>
      </c>
      <c r="B158" s="28"/>
      <c r="C158" s="167">
        <v>0</v>
      </c>
      <c r="D158" s="135">
        <v>1.1879999999999999</v>
      </c>
      <c r="E158" s="136">
        <v>0.104</v>
      </c>
      <c r="F158" s="137">
        <v>2.1999999999999999E-2</v>
      </c>
      <c r="G158" s="199">
        <v>115.82</v>
      </c>
      <c r="H158" s="199">
        <v>1.03</v>
      </c>
      <c r="I158" s="201">
        <v>1.03</v>
      </c>
      <c r="J158" s="196">
        <v>2.9000000000000001E-2</v>
      </c>
    </row>
    <row r="159" spans="1:10" ht="27.75" customHeight="1" x14ac:dyDescent="0.25">
      <c r="A159" s="163" t="s">
        <v>532</v>
      </c>
      <c r="B159" s="28"/>
      <c r="C159" s="167">
        <v>0</v>
      </c>
      <c r="D159" s="135">
        <v>1.2230000000000001</v>
      </c>
      <c r="E159" s="136">
        <v>0.09</v>
      </c>
      <c r="F159" s="137">
        <v>2.3E-2</v>
      </c>
      <c r="G159" s="199">
        <v>2.15</v>
      </c>
      <c r="H159" s="199">
        <v>1.53</v>
      </c>
      <c r="I159" s="201">
        <v>1.53</v>
      </c>
      <c r="J159" s="196">
        <v>2.8000000000000001E-2</v>
      </c>
    </row>
    <row r="160" spans="1:10" ht="27.75" customHeight="1" x14ac:dyDescent="0.25">
      <c r="A160" s="163" t="s">
        <v>533</v>
      </c>
      <c r="B160" s="28"/>
      <c r="C160" s="167">
        <v>0</v>
      </c>
      <c r="D160" s="135">
        <v>1.2230000000000001</v>
      </c>
      <c r="E160" s="136">
        <v>0.09</v>
      </c>
      <c r="F160" s="137">
        <v>2.3E-2</v>
      </c>
      <c r="G160" s="199">
        <v>25.81</v>
      </c>
      <c r="H160" s="199">
        <v>1.53</v>
      </c>
      <c r="I160" s="201">
        <v>1.53</v>
      </c>
      <c r="J160" s="196">
        <v>2.8000000000000001E-2</v>
      </c>
    </row>
    <row r="161" spans="1:10" ht="27.75" customHeight="1" x14ac:dyDescent="0.25">
      <c r="A161" s="163" t="s">
        <v>534</v>
      </c>
      <c r="B161" s="28"/>
      <c r="C161" s="167">
        <v>0</v>
      </c>
      <c r="D161" s="135">
        <v>1.2230000000000001</v>
      </c>
      <c r="E161" s="136">
        <v>0.09</v>
      </c>
      <c r="F161" s="137">
        <v>2.3E-2</v>
      </c>
      <c r="G161" s="199">
        <v>47.69</v>
      </c>
      <c r="H161" s="199">
        <v>1.53</v>
      </c>
      <c r="I161" s="201">
        <v>1.53</v>
      </c>
      <c r="J161" s="196">
        <v>2.8000000000000001E-2</v>
      </c>
    </row>
    <row r="162" spans="1:10" ht="27.75" customHeight="1" x14ac:dyDescent="0.25">
      <c r="A162" s="163" t="s">
        <v>535</v>
      </c>
      <c r="B162" s="28"/>
      <c r="C162" s="167">
        <v>0</v>
      </c>
      <c r="D162" s="135">
        <v>1.2230000000000001</v>
      </c>
      <c r="E162" s="136">
        <v>0.09</v>
      </c>
      <c r="F162" s="137">
        <v>2.3E-2</v>
      </c>
      <c r="G162" s="199">
        <v>79.02</v>
      </c>
      <c r="H162" s="199">
        <v>1.53</v>
      </c>
      <c r="I162" s="201">
        <v>1.53</v>
      </c>
      <c r="J162" s="196">
        <v>2.8000000000000001E-2</v>
      </c>
    </row>
    <row r="163" spans="1:10" ht="27.75" customHeight="1" x14ac:dyDescent="0.25">
      <c r="A163" s="163" t="s">
        <v>536</v>
      </c>
      <c r="B163" s="28"/>
      <c r="C163" s="167">
        <v>0</v>
      </c>
      <c r="D163" s="135">
        <v>1.2230000000000001</v>
      </c>
      <c r="E163" s="136">
        <v>0.09</v>
      </c>
      <c r="F163" s="137">
        <v>2.3E-2</v>
      </c>
      <c r="G163" s="199">
        <v>183.03</v>
      </c>
      <c r="H163" s="199">
        <v>1.53</v>
      </c>
      <c r="I163" s="201">
        <v>1.53</v>
      </c>
      <c r="J163" s="196">
        <v>2.8000000000000001E-2</v>
      </c>
    </row>
    <row r="164" spans="1:10" ht="27.75" customHeight="1" x14ac:dyDescent="0.25">
      <c r="A164" s="163" t="s">
        <v>537</v>
      </c>
      <c r="B164" s="28"/>
      <c r="C164" s="167">
        <v>0</v>
      </c>
      <c r="D164" s="135">
        <v>0.96399999999999997</v>
      </c>
      <c r="E164" s="136">
        <v>6.5000000000000002E-2</v>
      </c>
      <c r="F164" s="137">
        <v>1.7999999999999999E-2</v>
      </c>
      <c r="G164" s="199">
        <v>23.52</v>
      </c>
      <c r="H164" s="199">
        <v>1.88</v>
      </c>
      <c r="I164" s="201">
        <v>1.88</v>
      </c>
      <c r="J164" s="196">
        <v>2.1000000000000001E-2</v>
      </c>
    </row>
    <row r="165" spans="1:10" ht="27.75" customHeight="1" x14ac:dyDescent="0.25">
      <c r="A165" s="163" t="s">
        <v>538</v>
      </c>
      <c r="B165" s="28"/>
      <c r="C165" s="167">
        <v>0</v>
      </c>
      <c r="D165" s="135">
        <v>0.96399999999999997</v>
      </c>
      <c r="E165" s="136">
        <v>6.5000000000000002E-2</v>
      </c>
      <c r="F165" s="137">
        <v>1.7999999999999999E-2</v>
      </c>
      <c r="G165" s="199">
        <v>222.59</v>
      </c>
      <c r="H165" s="199">
        <v>1.88</v>
      </c>
      <c r="I165" s="201">
        <v>1.88</v>
      </c>
      <c r="J165" s="196">
        <v>2.1000000000000001E-2</v>
      </c>
    </row>
    <row r="166" spans="1:10" ht="27.75" customHeight="1" x14ac:dyDescent="0.25">
      <c r="A166" s="163" t="s">
        <v>539</v>
      </c>
      <c r="B166" s="28"/>
      <c r="C166" s="167">
        <v>0</v>
      </c>
      <c r="D166" s="135">
        <v>0.96399999999999997</v>
      </c>
      <c r="E166" s="136">
        <v>6.5000000000000002E-2</v>
      </c>
      <c r="F166" s="137">
        <v>1.7999999999999999E-2</v>
      </c>
      <c r="G166" s="199">
        <v>542.20000000000005</v>
      </c>
      <c r="H166" s="199">
        <v>1.88</v>
      </c>
      <c r="I166" s="201">
        <v>1.88</v>
      </c>
      <c r="J166" s="196">
        <v>2.1000000000000001E-2</v>
      </c>
    </row>
    <row r="167" spans="1:10" ht="27.75" customHeight="1" x14ac:dyDescent="0.25">
      <c r="A167" s="163" t="s">
        <v>540</v>
      </c>
      <c r="B167" s="28"/>
      <c r="C167" s="167">
        <v>0</v>
      </c>
      <c r="D167" s="135">
        <v>0.96399999999999997</v>
      </c>
      <c r="E167" s="136">
        <v>6.5000000000000002E-2</v>
      </c>
      <c r="F167" s="137">
        <v>1.7999999999999999E-2</v>
      </c>
      <c r="G167" s="199">
        <v>993.59</v>
      </c>
      <c r="H167" s="199">
        <v>1.88</v>
      </c>
      <c r="I167" s="201">
        <v>1.88</v>
      </c>
      <c r="J167" s="196">
        <v>2.1000000000000001E-2</v>
      </c>
    </row>
    <row r="168" spans="1:10" ht="27.75" customHeight="1" x14ac:dyDescent="0.25">
      <c r="A168" s="163" t="s">
        <v>541</v>
      </c>
      <c r="B168" s="28"/>
      <c r="C168" s="167">
        <v>0</v>
      </c>
      <c r="D168" s="135">
        <v>0.96399999999999997</v>
      </c>
      <c r="E168" s="136">
        <v>6.5000000000000002E-2</v>
      </c>
      <c r="F168" s="137">
        <v>1.7999999999999999E-2</v>
      </c>
      <c r="G168" s="199">
        <v>2294.92</v>
      </c>
      <c r="H168" s="199">
        <v>1.88</v>
      </c>
      <c r="I168" s="201">
        <v>1.88</v>
      </c>
      <c r="J168" s="196">
        <v>2.1000000000000001E-2</v>
      </c>
    </row>
    <row r="169" spans="1:10" ht="27.75" customHeight="1" x14ac:dyDescent="0.25">
      <c r="A169" s="163" t="s">
        <v>457</v>
      </c>
      <c r="B169" s="28"/>
      <c r="C169" s="167" t="s">
        <v>423</v>
      </c>
      <c r="D169" s="138">
        <v>5.8419999999999996</v>
      </c>
      <c r="E169" s="139">
        <v>0.35599999999999998</v>
      </c>
      <c r="F169" s="137">
        <v>0.219</v>
      </c>
      <c r="G169" s="200">
        <v>0</v>
      </c>
      <c r="H169" s="200">
        <v>0</v>
      </c>
      <c r="I169" s="202">
        <v>0</v>
      </c>
      <c r="J169" s="195">
        <v>0</v>
      </c>
    </row>
    <row r="170" spans="1:10" ht="27.75" customHeight="1" x14ac:dyDescent="0.25">
      <c r="A170" s="163" t="s">
        <v>458</v>
      </c>
      <c r="B170" s="28"/>
      <c r="C170" s="167">
        <v>0</v>
      </c>
      <c r="D170" s="135">
        <v>-1.863</v>
      </c>
      <c r="E170" s="136">
        <v>-0.17199999999999999</v>
      </c>
      <c r="F170" s="137">
        <v>-3.3000000000000002E-2</v>
      </c>
      <c r="G170" s="165">
        <v>0</v>
      </c>
      <c r="H170" s="200">
        <v>0</v>
      </c>
      <c r="I170" s="202">
        <v>0</v>
      </c>
      <c r="J170" s="195">
        <v>0</v>
      </c>
    </row>
    <row r="171" spans="1:10" ht="27.75" customHeight="1" x14ac:dyDescent="0.25">
      <c r="A171" s="163" t="s">
        <v>459</v>
      </c>
      <c r="B171" s="28"/>
      <c r="C171" s="167">
        <v>0</v>
      </c>
      <c r="D171" s="135">
        <v>-1.92</v>
      </c>
      <c r="E171" s="136">
        <v>-0.17100000000000001</v>
      </c>
      <c r="F171" s="137">
        <v>-3.5000000000000003E-2</v>
      </c>
      <c r="G171" s="165">
        <v>0</v>
      </c>
      <c r="H171" s="200">
        <v>0</v>
      </c>
      <c r="I171" s="202">
        <v>0</v>
      </c>
      <c r="J171" s="195">
        <v>0</v>
      </c>
    </row>
    <row r="172" spans="1:10" ht="27.75" customHeight="1" x14ac:dyDescent="0.25">
      <c r="A172" s="163" t="s">
        <v>460</v>
      </c>
      <c r="B172" s="28"/>
      <c r="C172" s="167">
        <v>0</v>
      </c>
      <c r="D172" s="135">
        <v>-1.863</v>
      </c>
      <c r="E172" s="136">
        <v>-0.17199999999999999</v>
      </c>
      <c r="F172" s="137">
        <v>-3.3000000000000002E-2</v>
      </c>
      <c r="G172" s="165">
        <v>0</v>
      </c>
      <c r="H172" s="200">
        <v>0</v>
      </c>
      <c r="I172" s="202">
        <v>0</v>
      </c>
      <c r="J172" s="196">
        <v>5.5E-2</v>
      </c>
    </row>
    <row r="173" spans="1:10" ht="27.75" customHeight="1" x14ac:dyDescent="0.25">
      <c r="A173" s="163" t="s">
        <v>461</v>
      </c>
      <c r="B173" s="28"/>
      <c r="C173" s="167">
        <v>0</v>
      </c>
      <c r="D173" s="135">
        <v>-1.92</v>
      </c>
      <c r="E173" s="136">
        <v>-0.17100000000000001</v>
      </c>
      <c r="F173" s="137">
        <v>-3.5000000000000003E-2</v>
      </c>
      <c r="G173" s="165">
        <v>0</v>
      </c>
      <c r="H173" s="200">
        <v>0</v>
      </c>
      <c r="I173" s="202">
        <v>0</v>
      </c>
      <c r="J173" s="196">
        <v>4.9000000000000002E-2</v>
      </c>
    </row>
    <row r="174" spans="1:10" ht="27.75" customHeight="1" x14ac:dyDescent="0.25">
      <c r="A174" s="163" t="s">
        <v>462</v>
      </c>
      <c r="B174" s="28"/>
      <c r="C174" s="167">
        <v>0</v>
      </c>
      <c r="D174" s="135">
        <v>-2.4849999999999999</v>
      </c>
      <c r="E174" s="136">
        <v>-0.182</v>
      </c>
      <c r="F174" s="137">
        <v>-4.7E-2</v>
      </c>
      <c r="G174" s="199">
        <v>31.94</v>
      </c>
      <c r="H174" s="200">
        <v>0</v>
      </c>
      <c r="I174" s="202">
        <v>0</v>
      </c>
      <c r="J174" s="196">
        <v>9.0999999999999998E-2</v>
      </c>
    </row>
    <row r="175" spans="1:10" ht="27.75" customHeight="1" x14ac:dyDescent="0.25">
      <c r="A175" s="163" t="s">
        <v>649</v>
      </c>
      <c r="B175" s="28"/>
      <c r="C175" s="167" t="s">
        <v>594</v>
      </c>
      <c r="D175" s="135">
        <v>0.53200000000000003</v>
      </c>
      <c r="E175" s="136">
        <v>4.9000000000000002E-2</v>
      </c>
      <c r="F175" s="137">
        <v>0.01</v>
      </c>
      <c r="G175" s="199">
        <v>0.45</v>
      </c>
      <c r="H175" s="200">
        <v>0</v>
      </c>
      <c r="I175" s="202">
        <v>0</v>
      </c>
      <c r="J175" s="195">
        <v>0</v>
      </c>
    </row>
    <row r="176" spans="1:10" ht="27.75" customHeight="1" x14ac:dyDescent="0.25">
      <c r="A176" s="163" t="s">
        <v>660</v>
      </c>
      <c r="B176" s="28"/>
      <c r="C176" s="167" t="s">
        <v>421</v>
      </c>
      <c r="D176" s="135">
        <v>0.53200000000000003</v>
      </c>
      <c r="E176" s="136">
        <v>4.9000000000000002E-2</v>
      </c>
      <c r="F176" s="137">
        <v>0.01</v>
      </c>
      <c r="G176" s="200">
        <v>0</v>
      </c>
      <c r="H176" s="200">
        <v>0</v>
      </c>
      <c r="I176" s="202">
        <v>0</v>
      </c>
      <c r="J176" s="195">
        <v>0</v>
      </c>
    </row>
    <row r="177" spans="1:10" ht="27.75" customHeight="1" x14ac:dyDescent="0.25">
      <c r="A177" s="163" t="s">
        <v>650</v>
      </c>
      <c r="B177" s="28"/>
      <c r="C177" s="167" t="s">
        <v>593</v>
      </c>
      <c r="D177" s="135">
        <v>0.55000000000000004</v>
      </c>
      <c r="E177" s="136">
        <v>5.0999999999999997E-2</v>
      </c>
      <c r="F177" s="137">
        <v>0.01</v>
      </c>
      <c r="G177" s="199">
        <v>0.45</v>
      </c>
      <c r="H177" s="200">
        <v>0</v>
      </c>
      <c r="I177" s="202">
        <v>0</v>
      </c>
      <c r="J177" s="195">
        <v>0</v>
      </c>
    </row>
    <row r="178" spans="1:10" ht="27.75" customHeight="1" x14ac:dyDescent="0.25">
      <c r="A178" s="163" t="s">
        <v>651</v>
      </c>
      <c r="B178" s="28"/>
      <c r="C178" s="167" t="s">
        <v>593</v>
      </c>
      <c r="D178" s="135">
        <v>0.55000000000000004</v>
      </c>
      <c r="E178" s="136">
        <v>5.0999999999999997E-2</v>
      </c>
      <c r="F178" s="137">
        <v>0.01</v>
      </c>
      <c r="G178" s="199">
        <v>0.62</v>
      </c>
      <c r="H178" s="200">
        <v>0</v>
      </c>
      <c r="I178" s="202">
        <v>0</v>
      </c>
      <c r="J178" s="195">
        <v>0</v>
      </c>
    </row>
    <row r="179" spans="1:10" ht="27.75" customHeight="1" x14ac:dyDescent="0.25">
      <c r="A179" s="163" t="s">
        <v>652</v>
      </c>
      <c r="B179" s="28"/>
      <c r="C179" s="167" t="s">
        <v>593</v>
      </c>
      <c r="D179" s="135">
        <v>0.55000000000000004</v>
      </c>
      <c r="E179" s="136">
        <v>5.0999999999999997E-2</v>
      </c>
      <c r="F179" s="137">
        <v>0.01</v>
      </c>
      <c r="G179" s="199">
        <v>0.93</v>
      </c>
      <c r="H179" s="200">
        <v>0</v>
      </c>
      <c r="I179" s="202">
        <v>0</v>
      </c>
      <c r="J179" s="195">
        <v>0</v>
      </c>
    </row>
    <row r="180" spans="1:10" ht="27.75" customHeight="1" x14ac:dyDescent="0.25">
      <c r="A180" s="163" t="s">
        <v>653</v>
      </c>
      <c r="B180" s="28"/>
      <c r="C180" s="167" t="s">
        <v>593</v>
      </c>
      <c r="D180" s="135">
        <v>0.55000000000000004</v>
      </c>
      <c r="E180" s="136">
        <v>5.0999999999999997E-2</v>
      </c>
      <c r="F180" s="137">
        <v>0.01</v>
      </c>
      <c r="G180" s="199">
        <v>1.45</v>
      </c>
      <c r="H180" s="200">
        <v>0</v>
      </c>
      <c r="I180" s="202">
        <v>0</v>
      </c>
      <c r="J180" s="195">
        <v>0</v>
      </c>
    </row>
    <row r="181" spans="1:10" ht="27.75" customHeight="1" x14ac:dyDescent="0.25">
      <c r="A181" s="163" t="s">
        <v>654</v>
      </c>
      <c r="B181" s="28"/>
      <c r="C181" s="167" t="s">
        <v>593</v>
      </c>
      <c r="D181" s="135">
        <v>0.55000000000000004</v>
      </c>
      <c r="E181" s="136">
        <v>5.0999999999999997E-2</v>
      </c>
      <c r="F181" s="137">
        <v>0.01</v>
      </c>
      <c r="G181" s="199">
        <v>3.01</v>
      </c>
      <c r="H181" s="200">
        <v>0</v>
      </c>
      <c r="I181" s="202">
        <v>0</v>
      </c>
      <c r="J181" s="195">
        <v>0</v>
      </c>
    </row>
    <row r="182" spans="1:10" ht="27.75" customHeight="1" x14ac:dyDescent="0.25">
      <c r="A182" s="163" t="s">
        <v>463</v>
      </c>
      <c r="B182" s="28"/>
      <c r="C182" s="167" t="s">
        <v>422</v>
      </c>
      <c r="D182" s="135">
        <v>0.55000000000000004</v>
      </c>
      <c r="E182" s="136">
        <v>5.0999999999999997E-2</v>
      </c>
      <c r="F182" s="137">
        <v>0.01</v>
      </c>
      <c r="G182" s="200">
        <v>0</v>
      </c>
      <c r="H182" s="200">
        <v>0</v>
      </c>
      <c r="I182" s="202">
        <v>0</v>
      </c>
      <c r="J182" s="195">
        <v>0</v>
      </c>
    </row>
    <row r="183" spans="1:10" ht="27.75" customHeight="1" x14ac:dyDescent="0.25">
      <c r="A183" s="163" t="s">
        <v>512</v>
      </c>
      <c r="B183" s="28"/>
      <c r="C183" s="167">
        <v>0</v>
      </c>
      <c r="D183" s="135">
        <v>0.35399999999999998</v>
      </c>
      <c r="E183" s="136">
        <v>3.1E-2</v>
      </c>
      <c r="F183" s="137">
        <v>6.0000000000000001E-3</v>
      </c>
      <c r="G183" s="199">
        <v>0.52</v>
      </c>
      <c r="H183" s="199">
        <v>0.31</v>
      </c>
      <c r="I183" s="201">
        <v>0.31</v>
      </c>
      <c r="J183" s="196">
        <v>8.9999999999999993E-3</v>
      </c>
    </row>
    <row r="184" spans="1:10" ht="27.75" customHeight="1" x14ac:dyDescent="0.25">
      <c r="A184" s="163" t="s">
        <v>513</v>
      </c>
      <c r="B184" s="28"/>
      <c r="C184" s="167">
        <v>0</v>
      </c>
      <c r="D184" s="135">
        <v>0.35399999999999998</v>
      </c>
      <c r="E184" s="136">
        <v>3.1E-2</v>
      </c>
      <c r="F184" s="137">
        <v>6.0000000000000001E-3</v>
      </c>
      <c r="G184" s="199">
        <v>4.96</v>
      </c>
      <c r="H184" s="199">
        <v>0.31</v>
      </c>
      <c r="I184" s="201">
        <v>0.31</v>
      </c>
      <c r="J184" s="196">
        <v>8.9999999999999993E-3</v>
      </c>
    </row>
    <row r="185" spans="1:10" ht="27.75" customHeight="1" x14ac:dyDescent="0.25">
      <c r="A185" s="163" t="s">
        <v>514</v>
      </c>
      <c r="B185" s="28"/>
      <c r="C185" s="167">
        <v>0</v>
      </c>
      <c r="D185" s="135">
        <v>0.35399999999999998</v>
      </c>
      <c r="E185" s="136">
        <v>3.1E-2</v>
      </c>
      <c r="F185" s="137">
        <v>6.0000000000000001E-3</v>
      </c>
      <c r="G185" s="199">
        <v>9.06</v>
      </c>
      <c r="H185" s="199">
        <v>0.31</v>
      </c>
      <c r="I185" s="201">
        <v>0.31</v>
      </c>
      <c r="J185" s="196">
        <v>8.9999999999999993E-3</v>
      </c>
    </row>
    <row r="186" spans="1:10" ht="27.75" customHeight="1" x14ac:dyDescent="0.25">
      <c r="A186" s="163" t="s">
        <v>515</v>
      </c>
      <c r="B186" s="28"/>
      <c r="C186" s="167">
        <v>0</v>
      </c>
      <c r="D186" s="135">
        <v>0.35399999999999998</v>
      </c>
      <c r="E186" s="136">
        <v>3.1E-2</v>
      </c>
      <c r="F186" s="137">
        <v>6.0000000000000001E-3</v>
      </c>
      <c r="G186" s="199">
        <v>14.94</v>
      </c>
      <c r="H186" s="199">
        <v>0.31</v>
      </c>
      <c r="I186" s="201">
        <v>0.31</v>
      </c>
      <c r="J186" s="196">
        <v>8.9999999999999993E-3</v>
      </c>
    </row>
    <row r="187" spans="1:10" ht="27.75" customHeight="1" x14ac:dyDescent="0.25">
      <c r="A187" s="163" t="s">
        <v>516</v>
      </c>
      <c r="B187" s="28"/>
      <c r="C187" s="167">
        <v>0</v>
      </c>
      <c r="D187" s="135">
        <v>0.35399999999999998</v>
      </c>
      <c r="E187" s="136">
        <v>3.1E-2</v>
      </c>
      <c r="F187" s="137">
        <v>6.0000000000000001E-3</v>
      </c>
      <c r="G187" s="199">
        <v>34.47</v>
      </c>
      <c r="H187" s="199">
        <v>0.31</v>
      </c>
      <c r="I187" s="201">
        <v>0.31</v>
      </c>
      <c r="J187" s="196">
        <v>8.9999999999999993E-3</v>
      </c>
    </row>
    <row r="188" spans="1:10" ht="27.75" customHeight="1" x14ac:dyDescent="0.25">
      <c r="A188" s="163" t="s">
        <v>517</v>
      </c>
      <c r="B188" s="28"/>
      <c r="C188" s="167">
        <v>0</v>
      </c>
      <c r="D188" s="135">
        <v>0.36399999999999999</v>
      </c>
      <c r="E188" s="136">
        <v>2.7E-2</v>
      </c>
      <c r="F188" s="137">
        <v>7.0000000000000001E-3</v>
      </c>
      <c r="G188" s="199">
        <v>0.64</v>
      </c>
      <c r="H188" s="199">
        <v>0.46</v>
      </c>
      <c r="I188" s="201">
        <v>0.46</v>
      </c>
      <c r="J188" s="196">
        <v>8.0000000000000002E-3</v>
      </c>
    </row>
    <row r="189" spans="1:10" ht="27.75" customHeight="1" x14ac:dyDescent="0.25">
      <c r="A189" s="163" t="s">
        <v>518</v>
      </c>
      <c r="B189" s="28"/>
      <c r="C189" s="167">
        <v>0</v>
      </c>
      <c r="D189" s="135">
        <v>0.36399999999999999</v>
      </c>
      <c r="E189" s="136">
        <v>2.7E-2</v>
      </c>
      <c r="F189" s="137">
        <v>7.0000000000000001E-3</v>
      </c>
      <c r="G189" s="199">
        <v>7.68</v>
      </c>
      <c r="H189" s="199">
        <v>0.46</v>
      </c>
      <c r="I189" s="201">
        <v>0.46</v>
      </c>
      <c r="J189" s="196">
        <v>8.0000000000000002E-3</v>
      </c>
    </row>
    <row r="190" spans="1:10" ht="27.75" customHeight="1" x14ac:dyDescent="0.25">
      <c r="A190" s="163" t="s">
        <v>519</v>
      </c>
      <c r="B190" s="28"/>
      <c r="C190" s="167">
        <v>0</v>
      </c>
      <c r="D190" s="135">
        <v>0.36399999999999999</v>
      </c>
      <c r="E190" s="136">
        <v>2.7E-2</v>
      </c>
      <c r="F190" s="137">
        <v>7.0000000000000001E-3</v>
      </c>
      <c r="G190" s="199">
        <v>14.19</v>
      </c>
      <c r="H190" s="199">
        <v>0.46</v>
      </c>
      <c r="I190" s="201">
        <v>0.46</v>
      </c>
      <c r="J190" s="196">
        <v>8.0000000000000002E-3</v>
      </c>
    </row>
    <row r="191" spans="1:10" ht="27.75" customHeight="1" x14ac:dyDescent="0.25">
      <c r="A191" s="163" t="s">
        <v>520</v>
      </c>
      <c r="B191" s="28"/>
      <c r="C191" s="167">
        <v>0</v>
      </c>
      <c r="D191" s="135">
        <v>0.36399999999999999</v>
      </c>
      <c r="E191" s="136">
        <v>2.7E-2</v>
      </c>
      <c r="F191" s="137">
        <v>7.0000000000000001E-3</v>
      </c>
      <c r="G191" s="199">
        <v>23.52</v>
      </c>
      <c r="H191" s="199">
        <v>0.46</v>
      </c>
      <c r="I191" s="201">
        <v>0.46</v>
      </c>
      <c r="J191" s="196">
        <v>8.0000000000000002E-3</v>
      </c>
    </row>
    <row r="192" spans="1:10" ht="27.75" customHeight="1" x14ac:dyDescent="0.25">
      <c r="A192" s="163" t="s">
        <v>521</v>
      </c>
      <c r="B192" s="28"/>
      <c r="C192" s="167">
        <v>0</v>
      </c>
      <c r="D192" s="135">
        <v>0.36399999999999999</v>
      </c>
      <c r="E192" s="136">
        <v>2.7E-2</v>
      </c>
      <c r="F192" s="137">
        <v>7.0000000000000001E-3</v>
      </c>
      <c r="G192" s="199">
        <v>54.47</v>
      </c>
      <c r="H192" s="199">
        <v>0.46</v>
      </c>
      <c r="I192" s="201">
        <v>0.46</v>
      </c>
      <c r="J192" s="196">
        <v>8.0000000000000002E-3</v>
      </c>
    </row>
    <row r="193" spans="1:10" ht="27.75" customHeight="1" x14ac:dyDescent="0.25">
      <c r="A193" s="163" t="s">
        <v>522</v>
      </c>
      <c r="B193" s="28"/>
      <c r="C193" s="167">
        <v>0</v>
      </c>
      <c r="D193" s="135">
        <v>0.28699999999999998</v>
      </c>
      <c r="E193" s="136">
        <v>1.9E-2</v>
      </c>
      <c r="F193" s="137">
        <v>5.0000000000000001E-3</v>
      </c>
      <c r="G193" s="199">
        <v>7</v>
      </c>
      <c r="H193" s="199">
        <v>0.56000000000000005</v>
      </c>
      <c r="I193" s="201">
        <v>0.56000000000000005</v>
      </c>
      <c r="J193" s="196">
        <v>6.0000000000000001E-3</v>
      </c>
    </row>
    <row r="194" spans="1:10" ht="27.75" customHeight="1" x14ac:dyDescent="0.25">
      <c r="A194" s="163" t="s">
        <v>523</v>
      </c>
      <c r="B194" s="28"/>
      <c r="C194" s="167">
        <v>0</v>
      </c>
      <c r="D194" s="135">
        <v>0.28699999999999998</v>
      </c>
      <c r="E194" s="136">
        <v>1.9E-2</v>
      </c>
      <c r="F194" s="137">
        <v>5.0000000000000001E-3</v>
      </c>
      <c r="G194" s="199">
        <v>66.239999999999995</v>
      </c>
      <c r="H194" s="199">
        <v>0.56000000000000005</v>
      </c>
      <c r="I194" s="201">
        <v>0.56000000000000005</v>
      </c>
      <c r="J194" s="196">
        <v>6.0000000000000001E-3</v>
      </c>
    </row>
    <row r="195" spans="1:10" ht="27.75" customHeight="1" x14ac:dyDescent="0.25">
      <c r="A195" s="163" t="s">
        <v>524</v>
      </c>
      <c r="B195" s="28"/>
      <c r="C195" s="167">
        <v>0</v>
      </c>
      <c r="D195" s="135">
        <v>0.28699999999999998</v>
      </c>
      <c r="E195" s="136">
        <v>1.9E-2</v>
      </c>
      <c r="F195" s="137">
        <v>5.0000000000000001E-3</v>
      </c>
      <c r="G195" s="199">
        <v>161.35</v>
      </c>
      <c r="H195" s="199">
        <v>0.56000000000000005</v>
      </c>
      <c r="I195" s="201">
        <v>0.56000000000000005</v>
      </c>
      <c r="J195" s="196">
        <v>6.0000000000000001E-3</v>
      </c>
    </row>
    <row r="196" spans="1:10" ht="27.75" customHeight="1" x14ac:dyDescent="0.25">
      <c r="A196" s="163" t="s">
        <v>525</v>
      </c>
      <c r="B196" s="28"/>
      <c r="C196" s="167">
        <v>0</v>
      </c>
      <c r="D196" s="135">
        <v>0.28699999999999998</v>
      </c>
      <c r="E196" s="136">
        <v>1.9E-2</v>
      </c>
      <c r="F196" s="137">
        <v>5.0000000000000001E-3</v>
      </c>
      <c r="G196" s="199">
        <v>295.68</v>
      </c>
      <c r="H196" s="199">
        <v>0.56000000000000005</v>
      </c>
      <c r="I196" s="201">
        <v>0.56000000000000005</v>
      </c>
      <c r="J196" s="196">
        <v>6.0000000000000001E-3</v>
      </c>
    </row>
    <row r="197" spans="1:10" ht="27.75" customHeight="1" x14ac:dyDescent="0.25">
      <c r="A197" s="163" t="s">
        <v>526</v>
      </c>
      <c r="B197" s="28"/>
      <c r="C197" s="167">
        <v>0</v>
      </c>
      <c r="D197" s="135">
        <v>0.28699999999999998</v>
      </c>
      <c r="E197" s="136">
        <v>1.9E-2</v>
      </c>
      <c r="F197" s="137">
        <v>5.0000000000000001E-3</v>
      </c>
      <c r="G197" s="199">
        <v>682.95</v>
      </c>
      <c r="H197" s="199">
        <v>0.56000000000000005</v>
      </c>
      <c r="I197" s="201">
        <v>0.56000000000000005</v>
      </c>
      <c r="J197" s="196">
        <v>6.0000000000000001E-3</v>
      </c>
    </row>
    <row r="198" spans="1:10" ht="27.75" customHeight="1" x14ac:dyDescent="0.25">
      <c r="A198" s="163" t="s">
        <v>464</v>
      </c>
      <c r="B198" s="28"/>
      <c r="C198" s="167" t="s">
        <v>423</v>
      </c>
      <c r="D198" s="138">
        <v>1.7390000000000001</v>
      </c>
      <c r="E198" s="139">
        <v>0.106</v>
      </c>
      <c r="F198" s="137">
        <v>6.5000000000000002E-2</v>
      </c>
      <c r="G198" s="200">
        <v>0</v>
      </c>
      <c r="H198" s="200">
        <v>0</v>
      </c>
      <c r="I198" s="202">
        <v>0</v>
      </c>
      <c r="J198" s="195">
        <v>0</v>
      </c>
    </row>
    <row r="199" spans="1:10" ht="27.75" customHeight="1" x14ac:dyDescent="0.25">
      <c r="A199" s="163" t="s">
        <v>465</v>
      </c>
      <c r="B199" s="28"/>
      <c r="C199" s="167">
        <v>0</v>
      </c>
      <c r="D199" s="135">
        <v>-0.55500000000000005</v>
      </c>
      <c r="E199" s="136">
        <v>-5.0999999999999997E-2</v>
      </c>
      <c r="F199" s="137">
        <v>-0.01</v>
      </c>
      <c r="G199" s="165">
        <v>0</v>
      </c>
      <c r="H199" s="200">
        <v>0</v>
      </c>
      <c r="I199" s="202">
        <v>0</v>
      </c>
      <c r="J199" s="195">
        <v>0</v>
      </c>
    </row>
    <row r="200" spans="1:10" ht="27.75" customHeight="1" x14ac:dyDescent="0.25">
      <c r="A200" s="163" t="s">
        <v>466</v>
      </c>
      <c r="B200" s="28"/>
      <c r="C200" s="167">
        <v>0</v>
      </c>
      <c r="D200" s="135">
        <v>-0.57099999999999995</v>
      </c>
      <c r="E200" s="136">
        <v>-5.0999999999999997E-2</v>
      </c>
      <c r="F200" s="137">
        <v>-0.01</v>
      </c>
      <c r="G200" s="165">
        <v>0</v>
      </c>
      <c r="H200" s="200">
        <v>0</v>
      </c>
      <c r="I200" s="202">
        <v>0</v>
      </c>
      <c r="J200" s="195">
        <v>0</v>
      </c>
    </row>
    <row r="201" spans="1:10" ht="27.75" customHeight="1" x14ac:dyDescent="0.25">
      <c r="A201" s="163" t="s">
        <v>467</v>
      </c>
      <c r="B201" s="28"/>
      <c r="C201" s="167">
        <v>0</v>
      </c>
      <c r="D201" s="135">
        <v>-0.55500000000000005</v>
      </c>
      <c r="E201" s="136">
        <v>-5.0999999999999997E-2</v>
      </c>
      <c r="F201" s="137">
        <v>-0.01</v>
      </c>
      <c r="G201" s="165">
        <v>0</v>
      </c>
      <c r="H201" s="200">
        <v>0</v>
      </c>
      <c r="I201" s="202">
        <v>0</v>
      </c>
      <c r="J201" s="196">
        <v>1.7000000000000001E-2</v>
      </c>
    </row>
    <row r="202" spans="1:10" ht="27.75" customHeight="1" x14ac:dyDescent="0.25">
      <c r="A202" s="163" t="s">
        <v>468</v>
      </c>
      <c r="B202" s="28"/>
      <c r="C202" s="167">
        <v>0</v>
      </c>
      <c r="D202" s="135">
        <v>-0.57099999999999995</v>
      </c>
      <c r="E202" s="136">
        <v>-5.0999999999999997E-2</v>
      </c>
      <c r="F202" s="137">
        <v>-0.01</v>
      </c>
      <c r="G202" s="165">
        <v>0</v>
      </c>
      <c r="H202" s="200">
        <v>0</v>
      </c>
      <c r="I202" s="202">
        <v>0</v>
      </c>
      <c r="J202" s="196">
        <v>1.4999999999999999E-2</v>
      </c>
    </row>
    <row r="203" spans="1:10" ht="27.75" customHeight="1" x14ac:dyDescent="0.25">
      <c r="A203" s="163" t="s">
        <v>469</v>
      </c>
      <c r="B203" s="28"/>
      <c r="C203" s="167">
        <v>0</v>
      </c>
      <c r="D203" s="135">
        <v>-0.74</v>
      </c>
      <c r="E203" s="136">
        <v>-5.3999999999999999E-2</v>
      </c>
      <c r="F203" s="137">
        <v>-1.4E-2</v>
      </c>
      <c r="G203" s="199">
        <v>9.5</v>
      </c>
      <c r="H203" s="200">
        <v>0</v>
      </c>
      <c r="I203" s="202">
        <v>0</v>
      </c>
      <c r="J203" s="196">
        <v>2.7E-2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9" scale="44"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0"/>
  <sheetViews>
    <sheetView zoomScale="80" zoomScaleNormal="80" zoomScaleSheetLayoutView="100" workbookViewId="0">
      <selection activeCell="A8" sqref="A8"/>
    </sheetView>
  </sheetViews>
  <sheetFormatPr defaultRowHeight="12.5" x14ac:dyDescent="0.25"/>
  <cols>
    <col min="1" max="6" width="24" customWidth="1"/>
  </cols>
  <sheetData>
    <row r="1" spans="1:6" ht="27.75" customHeight="1" x14ac:dyDescent="0.25">
      <c r="A1" s="133" t="s">
        <v>27</v>
      </c>
    </row>
    <row r="2" spans="1:6" ht="44.25" customHeight="1" x14ac:dyDescent="0.25">
      <c r="A2" s="271" t="s">
        <v>138</v>
      </c>
      <c r="B2" s="272"/>
      <c r="C2" s="272"/>
      <c r="D2" s="272"/>
      <c r="E2" s="272"/>
    </row>
    <row r="3" spans="1:6" ht="47.25" customHeight="1" x14ac:dyDescent="0.25">
      <c r="A3" s="229" t="str">
        <f>Overview!B4&amp; " - Illustrative LLFs for year beginning "&amp;Overview!D4</f>
        <v>Green Generation Energy Networks Cymru Limited - GSP_K - Illustrative LLFs for year beginning 1 April 2027</v>
      </c>
      <c r="B3" s="229"/>
      <c r="C3" s="229"/>
      <c r="D3" s="229"/>
      <c r="E3" s="229"/>
    </row>
    <row r="4" spans="1:6" ht="19.5" customHeight="1" x14ac:dyDescent="0.25">
      <c r="A4" s="273" t="s">
        <v>16</v>
      </c>
      <c r="B4" s="21" t="s">
        <v>3</v>
      </c>
      <c r="C4" s="21" t="s">
        <v>4</v>
      </c>
      <c r="D4" s="21" t="s">
        <v>5</v>
      </c>
      <c r="E4" s="21" t="s">
        <v>6</v>
      </c>
    </row>
    <row r="5" spans="1:6" ht="19.5" customHeight="1" x14ac:dyDescent="0.25">
      <c r="A5" s="274"/>
      <c r="B5" s="21" t="s">
        <v>17</v>
      </c>
      <c r="C5" s="21" t="s">
        <v>18</v>
      </c>
      <c r="D5" s="21" t="s">
        <v>19</v>
      </c>
      <c r="E5" s="21" t="s">
        <v>20</v>
      </c>
    </row>
    <row r="6" spans="1:6" ht="45" customHeight="1" x14ac:dyDescent="0.25">
      <c r="A6" s="191" t="s">
        <v>707</v>
      </c>
      <c r="B6" s="22"/>
      <c r="C6" s="22"/>
      <c r="D6" s="24" t="s">
        <v>708</v>
      </c>
      <c r="E6" s="24" t="s">
        <v>709</v>
      </c>
    </row>
    <row r="7" spans="1:6" ht="45" customHeight="1" x14ac:dyDescent="0.25">
      <c r="A7" s="191" t="s">
        <v>710</v>
      </c>
      <c r="B7" s="24" t="s">
        <v>711</v>
      </c>
      <c r="C7" s="23" t="s">
        <v>712</v>
      </c>
      <c r="D7" s="24" t="s">
        <v>708</v>
      </c>
      <c r="E7" s="24" t="s">
        <v>713</v>
      </c>
    </row>
    <row r="8" spans="1:6" ht="45" customHeight="1" x14ac:dyDescent="0.25">
      <c r="A8" s="191" t="s">
        <v>23</v>
      </c>
      <c r="B8" s="22"/>
      <c r="C8" s="22"/>
      <c r="D8" s="24" t="s">
        <v>708</v>
      </c>
      <c r="E8" s="24" t="s">
        <v>709</v>
      </c>
    </row>
    <row r="9" spans="1:6" ht="25.5" customHeight="1" x14ac:dyDescent="0.25">
      <c r="A9" s="129" t="s">
        <v>21</v>
      </c>
      <c r="B9" s="225" t="s">
        <v>22</v>
      </c>
      <c r="C9" s="226"/>
      <c r="D9" s="226"/>
      <c r="E9" s="227"/>
    </row>
    <row r="10" spans="1:6" ht="13" x14ac:dyDescent="0.25">
      <c r="A10" s="13"/>
      <c r="B10" s="12"/>
      <c r="C10" s="12"/>
      <c r="D10" s="12"/>
      <c r="E10" s="12"/>
    </row>
    <row r="11" spans="1:6" x14ac:dyDescent="0.25">
      <c r="B11" s="12"/>
      <c r="C11" s="12"/>
      <c r="D11" s="12"/>
      <c r="E11" s="12"/>
    </row>
    <row r="12" spans="1:6" ht="22.5" customHeight="1" x14ac:dyDescent="0.25">
      <c r="A12" s="233" t="s">
        <v>48</v>
      </c>
      <c r="B12" s="275"/>
      <c r="C12" s="275"/>
      <c r="D12" s="275"/>
      <c r="E12" s="275"/>
      <c r="F12" s="234"/>
    </row>
    <row r="13" spans="1:6" ht="22.5" customHeight="1" x14ac:dyDescent="0.25">
      <c r="A13" s="233" t="s">
        <v>2</v>
      </c>
      <c r="B13" s="275"/>
      <c r="C13" s="275"/>
      <c r="D13" s="275"/>
      <c r="E13" s="275"/>
      <c r="F13" s="234"/>
    </row>
    <row r="14" spans="1:6" ht="33" customHeight="1" x14ac:dyDescent="0.25">
      <c r="A14" s="21" t="s">
        <v>49</v>
      </c>
      <c r="B14" s="21" t="s">
        <v>3</v>
      </c>
      <c r="C14" s="21" t="s">
        <v>4</v>
      </c>
      <c r="D14" s="21" t="s">
        <v>5</v>
      </c>
      <c r="E14" s="21" t="s">
        <v>6</v>
      </c>
      <c r="F14" s="21" t="s">
        <v>7</v>
      </c>
    </row>
    <row r="15" spans="1:6" ht="22.5" customHeight="1" x14ac:dyDescent="0.25">
      <c r="A15" s="1" t="s">
        <v>714</v>
      </c>
      <c r="B15" s="11"/>
      <c r="C15" s="11"/>
      <c r="D15" s="11"/>
      <c r="E15" s="11"/>
      <c r="F15" s="11"/>
    </row>
    <row r="16" spans="1:6" ht="22.5" customHeight="1" x14ac:dyDescent="0.25">
      <c r="A16" s="1" t="s">
        <v>715</v>
      </c>
      <c r="B16" s="11"/>
      <c r="C16" s="11"/>
      <c r="D16" s="11"/>
      <c r="E16" s="11"/>
      <c r="F16" s="11"/>
    </row>
    <row r="17" spans="1:6" ht="22.5" customHeight="1" x14ac:dyDescent="0.25">
      <c r="A17" s="1" t="s">
        <v>716</v>
      </c>
      <c r="B17" s="11"/>
      <c r="C17" s="11"/>
      <c r="D17" s="11"/>
      <c r="E17" s="11"/>
      <c r="F17" s="11"/>
    </row>
    <row r="18" spans="1:6" ht="22.5" customHeight="1" x14ac:dyDescent="0.25">
      <c r="A18" s="1" t="s">
        <v>717</v>
      </c>
      <c r="B18" s="11"/>
      <c r="C18" s="11"/>
      <c r="D18" s="11"/>
      <c r="E18" s="11"/>
      <c r="F18" s="11"/>
    </row>
    <row r="19" spans="1:6" ht="22.5" customHeight="1" x14ac:dyDescent="0.25">
      <c r="A19" s="1" t="s">
        <v>718</v>
      </c>
      <c r="B19" s="11"/>
      <c r="C19" s="11"/>
      <c r="D19" s="11"/>
      <c r="E19" s="11"/>
      <c r="F19" s="11"/>
    </row>
    <row r="20" spans="1:6" ht="22.5" customHeight="1" x14ac:dyDescent="0.25">
      <c r="A20" s="1" t="s">
        <v>719</v>
      </c>
      <c r="B20" s="11"/>
      <c r="C20" s="11"/>
      <c r="D20" s="11"/>
      <c r="E20" s="11"/>
      <c r="F20" s="11"/>
    </row>
    <row r="21" spans="1:6" ht="22.5" customHeight="1" x14ac:dyDescent="0.25">
      <c r="A21" s="1" t="s">
        <v>720</v>
      </c>
      <c r="B21" s="11"/>
      <c r="C21" s="11"/>
      <c r="D21" s="11"/>
      <c r="E21" s="11"/>
      <c r="F21" s="11"/>
    </row>
    <row r="22" spans="1:6" ht="22.5" customHeight="1" x14ac:dyDescent="0.25">
      <c r="A22" s="1" t="s">
        <v>721</v>
      </c>
      <c r="B22" s="11"/>
      <c r="C22" s="11"/>
      <c r="D22" s="11"/>
      <c r="E22" s="11"/>
      <c r="F22" s="11"/>
    </row>
    <row r="24" spans="1:6" ht="22.5" customHeight="1" x14ac:dyDescent="0.25">
      <c r="A24" s="233" t="s">
        <v>50</v>
      </c>
      <c r="B24" s="275"/>
      <c r="C24" s="275"/>
      <c r="D24" s="275"/>
      <c r="E24" s="275"/>
      <c r="F24" s="234"/>
    </row>
    <row r="25" spans="1:6" ht="22.5" customHeight="1" x14ac:dyDescent="0.25">
      <c r="A25" s="233" t="s">
        <v>14</v>
      </c>
      <c r="B25" s="275"/>
      <c r="C25" s="275"/>
      <c r="D25" s="275"/>
      <c r="E25" s="275"/>
      <c r="F25" s="234"/>
    </row>
    <row r="26" spans="1:6" ht="33" customHeight="1" x14ac:dyDescent="0.25">
      <c r="A26" s="21" t="s">
        <v>8</v>
      </c>
      <c r="B26" s="21" t="s">
        <v>3</v>
      </c>
      <c r="C26" s="21" t="s">
        <v>4</v>
      </c>
      <c r="D26" s="21" t="s">
        <v>5</v>
      </c>
      <c r="E26" s="21" t="s">
        <v>6</v>
      </c>
      <c r="F26" s="21" t="s">
        <v>7</v>
      </c>
    </row>
    <row r="27" spans="1:6" ht="22.5" customHeight="1" x14ac:dyDescent="0.25">
      <c r="A27" s="1" t="s">
        <v>9</v>
      </c>
      <c r="B27" s="11"/>
      <c r="C27" s="11"/>
      <c r="D27" s="11"/>
      <c r="E27" s="11"/>
      <c r="F27" s="11"/>
    </row>
    <row r="28" spans="1:6" ht="22.5" customHeight="1" x14ac:dyDescent="0.25">
      <c r="A28" s="1" t="s">
        <v>10</v>
      </c>
      <c r="B28" s="11"/>
      <c r="C28" s="11"/>
      <c r="D28" s="11"/>
      <c r="E28" s="11"/>
      <c r="F28" s="11"/>
    </row>
    <row r="29" spans="1:6" ht="22.5" customHeight="1" x14ac:dyDescent="0.25">
      <c r="A29" s="1" t="s">
        <v>11</v>
      </c>
      <c r="B29" s="11"/>
      <c r="C29" s="11"/>
      <c r="D29" s="11"/>
      <c r="E29" s="11"/>
      <c r="F29" s="11"/>
    </row>
    <row r="30" spans="1:6" ht="22.5" customHeight="1" x14ac:dyDescent="0.25">
      <c r="A30" s="1" t="s">
        <v>12</v>
      </c>
      <c r="B30" s="11"/>
      <c r="C30" s="11"/>
      <c r="D30" s="11"/>
      <c r="E30" s="11"/>
      <c r="F30" s="11"/>
    </row>
    <row r="31" spans="1:6" ht="22.5" customHeight="1" x14ac:dyDescent="0.25">
      <c r="A31" s="1" t="s">
        <v>13</v>
      </c>
      <c r="B31" s="11"/>
      <c r="C31" s="11"/>
      <c r="D31" s="11"/>
      <c r="E31" s="11"/>
      <c r="F31" s="11"/>
    </row>
    <row r="33" spans="1:6" ht="22.5" customHeight="1" x14ac:dyDescent="0.25">
      <c r="A33" s="233" t="s">
        <v>50</v>
      </c>
      <c r="B33" s="275"/>
      <c r="C33" s="275"/>
      <c r="D33" s="275"/>
      <c r="E33" s="275"/>
      <c r="F33" s="234"/>
    </row>
    <row r="34" spans="1:6" ht="22.5" customHeight="1" x14ac:dyDescent="0.25">
      <c r="A34" s="233" t="s">
        <v>15</v>
      </c>
      <c r="B34" s="275"/>
      <c r="C34" s="275"/>
      <c r="D34" s="275"/>
      <c r="E34" s="275"/>
      <c r="F34" s="234"/>
    </row>
    <row r="35" spans="1:6" ht="33" customHeight="1" x14ac:dyDescent="0.25">
      <c r="A35" s="21" t="s">
        <v>8</v>
      </c>
      <c r="B35" s="21" t="s">
        <v>3</v>
      </c>
      <c r="C35" s="21" t="s">
        <v>4</v>
      </c>
      <c r="D35" s="21" t="s">
        <v>5</v>
      </c>
      <c r="E35" s="21" t="s">
        <v>6</v>
      </c>
      <c r="F35" s="21" t="s">
        <v>7</v>
      </c>
    </row>
    <row r="36" spans="1:6" ht="22.5" customHeight="1" x14ac:dyDescent="0.25">
      <c r="A36" s="1" t="s">
        <v>9</v>
      </c>
      <c r="B36" s="11"/>
      <c r="C36" s="11"/>
      <c r="D36" s="11"/>
      <c r="E36" s="11"/>
      <c r="F36" s="11"/>
    </row>
    <row r="37" spans="1:6" ht="22.5" customHeight="1" x14ac:dyDescent="0.25">
      <c r="A37" s="1" t="s">
        <v>10</v>
      </c>
      <c r="B37" s="11"/>
      <c r="C37" s="11"/>
      <c r="D37" s="11"/>
      <c r="E37" s="11"/>
      <c r="F37" s="11"/>
    </row>
    <row r="38" spans="1:6" ht="22.5" customHeight="1" x14ac:dyDescent="0.25">
      <c r="A38" s="1" t="s">
        <v>11</v>
      </c>
      <c r="B38" s="11"/>
      <c r="C38" s="11"/>
      <c r="D38" s="11"/>
      <c r="E38" s="11"/>
      <c r="F38" s="11"/>
    </row>
    <row r="39" spans="1:6" ht="22.5" customHeight="1" x14ac:dyDescent="0.25">
      <c r="A39" s="1" t="s">
        <v>12</v>
      </c>
      <c r="B39" s="11"/>
      <c r="C39" s="11"/>
      <c r="D39" s="11"/>
      <c r="E39" s="11"/>
      <c r="F39" s="11"/>
    </row>
    <row r="40" spans="1:6" ht="22.5" customHeight="1" x14ac:dyDescent="0.25">
      <c r="A40" s="1" t="s">
        <v>13</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13"/>
  <sheetViews>
    <sheetView zoomScale="80" zoomScaleNormal="80" zoomScaleSheetLayoutView="100" workbookViewId="0"/>
  </sheetViews>
  <sheetFormatPr defaultColWidth="9.1796875" defaultRowHeight="27.75" customHeight="1" x14ac:dyDescent="0.25"/>
  <cols>
    <col min="1" max="2" width="16" style="2" customWidth="1"/>
    <col min="3" max="3" width="13.54296875" style="2" customWidth="1"/>
    <col min="4" max="4" width="20.7265625" style="2" customWidth="1"/>
    <col min="5" max="5" width="16.453125" style="3" customWidth="1"/>
    <col min="6" max="6" width="14.453125" style="3" customWidth="1"/>
    <col min="7" max="7" width="20.7265625" style="2" customWidth="1"/>
    <col min="8" max="8" width="50.54296875" style="3" customWidth="1"/>
    <col min="9" max="10" width="15.54296875" style="3" customWidth="1"/>
    <col min="11" max="11" width="15.54296875" style="9" customWidth="1"/>
    <col min="12" max="13" width="15.54296875" style="4" customWidth="1"/>
    <col min="14" max="17" width="15.54296875" style="2" customWidth="1"/>
    <col min="18" max="16384" width="9.1796875" style="2"/>
  </cols>
  <sheetData>
    <row r="1" spans="1:17" ht="100.5" customHeight="1" x14ac:dyDescent="0.25">
      <c r="A1" s="14" t="s">
        <v>27</v>
      </c>
      <c r="B1" s="14"/>
      <c r="C1" s="14"/>
      <c r="D1" s="14"/>
      <c r="G1" s="25"/>
      <c r="H1" s="276" t="s">
        <v>140</v>
      </c>
      <c r="I1" s="277"/>
    </row>
    <row r="2" spans="1:17" ht="100.5" customHeight="1" x14ac:dyDescent="0.25">
      <c r="A2" s="280" t="s">
        <v>731</v>
      </c>
      <c r="B2" s="280"/>
      <c r="C2" s="280"/>
      <c r="D2" s="280"/>
      <c r="E2" s="280"/>
      <c r="F2" s="280"/>
      <c r="G2" s="280"/>
      <c r="H2" s="280"/>
      <c r="I2" s="280"/>
      <c r="J2" s="280"/>
      <c r="K2" s="280"/>
      <c r="L2" s="280"/>
      <c r="M2" s="280"/>
      <c r="N2" s="280"/>
      <c r="O2" s="280"/>
      <c r="P2" s="280"/>
      <c r="Q2" s="280"/>
    </row>
    <row r="3" spans="1:17" ht="27.75" customHeight="1" x14ac:dyDescent="0.25">
      <c r="A3" s="246" t="s">
        <v>139</v>
      </c>
      <c r="B3" s="247"/>
      <c r="C3" s="247"/>
      <c r="D3" s="247"/>
      <c r="E3" s="247"/>
      <c r="F3" s="247"/>
      <c r="G3" s="247"/>
      <c r="H3" s="247"/>
      <c r="I3" s="247"/>
      <c r="J3" s="247"/>
      <c r="K3" s="247"/>
      <c r="L3" s="247"/>
      <c r="M3" s="247"/>
      <c r="N3" s="247"/>
      <c r="O3" s="247"/>
      <c r="P3" s="247"/>
      <c r="Q3" s="247"/>
    </row>
    <row r="4" spans="1:17" ht="17.25" customHeight="1" x14ac:dyDescent="0.25">
      <c r="A4" s="14"/>
      <c r="B4" s="14"/>
      <c r="C4" s="14"/>
      <c r="D4" s="14"/>
      <c r="G4" s="25"/>
    </row>
    <row r="5" spans="1:17" s="10" customFormat="1" ht="25.5" customHeight="1" x14ac:dyDescent="0.25">
      <c r="A5" s="278" t="str">
        <f>Overview!B4&amp; " - Effective from "&amp;Overview!D4&amp;" - "&amp;Overview!E4&amp;" new designated EHV charges"</f>
        <v>Green Generation Energy Networks Cymru Limited - GSP_K - Effective from 1 April 2027 - Final new designated EHV charges</v>
      </c>
      <c r="B5" s="279"/>
      <c r="C5" s="279"/>
      <c r="D5" s="279"/>
      <c r="E5" s="279"/>
      <c r="F5" s="279"/>
      <c r="G5" s="279"/>
      <c r="H5" s="279"/>
      <c r="I5" s="279"/>
      <c r="J5" s="279"/>
      <c r="K5" s="279"/>
      <c r="L5" s="279"/>
      <c r="M5" s="279"/>
      <c r="N5" s="279"/>
      <c r="O5" s="279"/>
      <c r="P5" s="279"/>
      <c r="Q5" s="279"/>
    </row>
    <row r="6" spans="1:17" ht="69.75" customHeight="1" x14ac:dyDescent="0.25">
      <c r="A6" s="29" t="s">
        <v>143</v>
      </c>
      <c r="B6" s="29" t="s">
        <v>52</v>
      </c>
      <c r="C6" s="29" t="s">
        <v>724</v>
      </c>
      <c r="D6" s="29" t="s">
        <v>43</v>
      </c>
      <c r="E6" s="29" t="s">
        <v>53</v>
      </c>
      <c r="F6" s="29" t="s">
        <v>724</v>
      </c>
      <c r="G6" s="29" t="s">
        <v>44</v>
      </c>
      <c r="H6" s="69" t="s">
        <v>37</v>
      </c>
      <c r="I6" s="55" t="s">
        <v>607</v>
      </c>
      <c r="J6" s="69" t="str">
        <f>'Annex 2 Designated EHV charges'!I10</f>
        <v>Import
Super Red
unit charge
(p/kWh)</v>
      </c>
      <c r="K6" s="69" t="str">
        <f>'Annex 2 Designated EHV charges'!J10</f>
        <v>Import
fixed charge
(p/day)</v>
      </c>
      <c r="L6" s="69" t="str">
        <f>'Annex 2 Designated EHV charges'!K10</f>
        <v>Import
capacity charge
(p/kVA/day)</v>
      </c>
      <c r="M6" s="69" t="str">
        <f>'Annex 2 Designated EHV charges'!L10</f>
        <v>Import
exceeded capacity charge
(p/kVA/day)</v>
      </c>
      <c r="N6" s="69" t="str">
        <f>'Annex 2 Designated EHV charges'!M10</f>
        <v>Export
Super Red
unit charge
(p/kWh)</v>
      </c>
      <c r="O6" s="69" t="str">
        <f>'Annex 2 Designated EHV charges'!N10</f>
        <v>Export
fixed charge
(p/day)</v>
      </c>
      <c r="P6" s="69" t="str">
        <f>'Annex 2 Designated EHV charges'!O10</f>
        <v>Export
capacity charge
(p/kVA/day)</v>
      </c>
      <c r="Q6" s="69" t="str">
        <f>'Annex 2 Designated EHV charges'!P10</f>
        <v>Export
exceeded capacity charge
(p/kVA/day)</v>
      </c>
    </row>
    <row r="7" spans="1:17" ht="22.5" customHeight="1" x14ac:dyDescent="0.25">
      <c r="A7" s="45"/>
      <c r="B7" s="45"/>
      <c r="C7" s="45"/>
      <c r="D7" s="45"/>
      <c r="E7" s="46"/>
      <c r="F7" s="46"/>
      <c r="G7" s="46"/>
      <c r="H7" s="47"/>
      <c r="I7" s="47"/>
      <c r="J7" s="31"/>
      <c r="K7" s="32"/>
      <c r="L7" s="32"/>
      <c r="M7" s="32"/>
      <c r="N7" s="40"/>
      <c r="O7" s="41"/>
      <c r="P7" s="41"/>
      <c r="Q7" s="41"/>
    </row>
    <row r="8" spans="1:17" ht="22.5" customHeight="1" x14ac:dyDescent="0.25">
      <c r="A8" s="45"/>
      <c r="B8" s="45"/>
      <c r="C8" s="45"/>
      <c r="D8" s="45"/>
      <c r="E8" s="46"/>
      <c r="F8" s="46"/>
      <c r="G8" s="46"/>
      <c r="H8" s="47"/>
      <c r="I8" s="47"/>
      <c r="J8" s="31"/>
      <c r="K8" s="32"/>
      <c r="L8" s="32"/>
      <c r="M8" s="32"/>
      <c r="N8" s="40"/>
      <c r="O8" s="41"/>
      <c r="P8" s="41"/>
      <c r="Q8" s="41"/>
    </row>
    <row r="10" spans="1:17" ht="27.75" customHeight="1" x14ac:dyDescent="0.25">
      <c r="A10" s="278" t="str">
        <f>Overview!B4&amp; " - Effective from "&amp;Overview!D4&amp;" - "&amp;Overview!E4&amp;" new designated EHV line loss factors"</f>
        <v>Green Generation Energy Networks Cymru Limited - GSP_K - Effective from 1 April 2027 - Final new designated EHV line loss factors</v>
      </c>
      <c r="B10" s="279"/>
      <c r="C10" s="279"/>
      <c r="D10" s="279"/>
      <c r="E10" s="279"/>
      <c r="F10" s="279"/>
      <c r="G10" s="279"/>
      <c r="H10" s="279"/>
      <c r="I10" s="279"/>
      <c r="J10" s="279"/>
      <c r="K10" s="279"/>
      <c r="L10" s="279"/>
      <c r="M10" s="279"/>
      <c r="N10" s="279"/>
      <c r="O10" s="279"/>
      <c r="P10" s="279"/>
      <c r="Q10" s="279"/>
    </row>
    <row r="11" spans="1:17" ht="62.25" customHeight="1" x14ac:dyDescent="0.25">
      <c r="A11" s="29" t="s">
        <v>143</v>
      </c>
      <c r="B11" s="29" t="s">
        <v>52</v>
      </c>
      <c r="C11" s="29" t="s">
        <v>724</v>
      </c>
      <c r="D11" s="29" t="s">
        <v>43</v>
      </c>
      <c r="E11" s="29" t="s">
        <v>53</v>
      </c>
      <c r="F11" s="29" t="s">
        <v>724</v>
      </c>
      <c r="G11" s="29" t="s">
        <v>44</v>
      </c>
      <c r="H11" s="69" t="s">
        <v>37</v>
      </c>
      <c r="I11" s="55" t="s">
        <v>607</v>
      </c>
      <c r="J11" s="35" t="s">
        <v>110</v>
      </c>
      <c r="K11" s="35" t="s">
        <v>109</v>
      </c>
      <c r="L11" s="35" t="s">
        <v>111</v>
      </c>
      <c r="M11" s="35" t="s">
        <v>112</v>
      </c>
      <c r="N11" s="37" t="s">
        <v>113</v>
      </c>
      <c r="O11" s="37" t="s">
        <v>114</v>
      </c>
      <c r="P11" s="37" t="s">
        <v>115</v>
      </c>
      <c r="Q11" s="37" t="s">
        <v>116</v>
      </c>
    </row>
    <row r="12" spans="1:17" ht="22.5" customHeight="1" x14ac:dyDescent="0.25">
      <c r="A12" s="45"/>
      <c r="B12" s="45"/>
      <c r="C12" s="45"/>
      <c r="D12" s="45"/>
      <c r="E12" s="46"/>
      <c r="F12" s="38"/>
      <c r="G12" s="38"/>
      <c r="H12" s="39"/>
      <c r="I12" s="39"/>
      <c r="J12" s="42"/>
      <c r="K12" s="42"/>
      <c r="L12" s="33"/>
      <c r="M12" s="34"/>
      <c r="N12" s="36"/>
      <c r="O12" s="36"/>
      <c r="P12" s="36"/>
      <c r="Q12" s="36"/>
    </row>
    <row r="13" spans="1:17" ht="22.5" customHeight="1" x14ac:dyDescent="0.25">
      <c r="A13" s="45"/>
      <c r="B13" s="45"/>
      <c r="C13" s="45"/>
      <c r="D13" s="45"/>
      <c r="E13" s="46"/>
      <c r="F13" s="38"/>
      <c r="G13" s="38"/>
      <c r="H13" s="39"/>
      <c r="I13" s="39"/>
      <c r="J13" s="42"/>
      <c r="K13" s="42"/>
      <c r="L13" s="33"/>
      <c r="M13" s="34"/>
      <c r="N13" s="36"/>
      <c r="O13" s="36"/>
      <c r="P13" s="36"/>
      <c r="Q13"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5">
    <mergeCell ref="H1:I1"/>
    <mergeCell ref="A5:Q5"/>
    <mergeCell ref="A3:Q3"/>
    <mergeCell ref="A10:Q10"/>
    <mergeCell ref="A2:Q2"/>
  </mergeCells>
  <hyperlinks>
    <hyperlink ref="A1" location="Overview!A1" display="Back to Overview" xr:uid="{00000000-0004-0000-0800-000000000000}"/>
  </hyperlinks>
  <pageMargins left="0.39370078740157483" right="0.39370078740157483" top="0.70866141732283472" bottom="0.74803149606299213" header="0.27559055118110237" footer="0.27559055118110237"/>
  <pageSetup paperSize="9" scale="33"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0DFAA-3DE7-416F-AA37-B758A2E2D225}">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customXml/itemProps2.xml><?xml version="1.0" encoding="utf-8"?>
<ds:datastoreItem xmlns:ds="http://schemas.openxmlformats.org/officeDocument/2006/customXml" ds:itemID="{E1FD185B-9E09-41EA-A5BC-A9851F464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b9432-92c2-4179-9a3c-43beb42593f2"/>
    <ds:schemaRef ds:uri="7ea8786d-ee17-4cb7-87f1-6402879fbc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514A87-967C-4CBA-BCA0-3416C1EDF1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Kieran Savage</cp:lastModifiedBy>
  <cp:lastPrinted>2025-12-10T07:56:06Z</cp:lastPrinted>
  <dcterms:created xsi:type="dcterms:W3CDTF">2009-11-12T11:38:00Z</dcterms:created>
  <dcterms:modified xsi:type="dcterms:W3CDTF">2026-01-30T10:47:11Z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y fmtid="{D5CDD505-2E9C-101B-9397-08002B2CF9AE}" pid="15" name="ContentTypeId">
    <vt:lpwstr>0x0101005A5AF578680352439AD2D209120F452C</vt:lpwstr>
  </property>
  <property fmtid="{D5CDD505-2E9C-101B-9397-08002B2CF9AE}" pid="16" name="MediaServiceImageTags">
    <vt:lpwstr/>
  </property>
</Properties>
</file>